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6422CBE6-640C-4787-931B-089A59DE578E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uspuffresonanz" sheetId="3" r:id="rId1"/>
    <sheet name="Auspuffentwurf" sheetId="4" r:id="rId2"/>
    <sheet name="Auspuff Kalkulator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4" l="1"/>
  <c r="F15" i="4" s="1"/>
  <c r="G15" i="4" s="1"/>
  <c r="H15" i="4" s="1"/>
  <c r="I15" i="4" s="1"/>
  <c r="J15" i="4" s="1"/>
  <c r="K15" i="4" s="1"/>
  <c r="L15" i="4" s="1"/>
  <c r="M15" i="4" s="1"/>
  <c r="N15" i="4" s="1"/>
  <c r="O15" i="4" s="1"/>
  <c r="P15" i="4" s="1"/>
  <c r="E12" i="4"/>
  <c r="F12" i="4" s="1"/>
  <c r="G12" i="4" s="1"/>
  <c r="H12" i="4" s="1"/>
  <c r="I12" i="4" s="1"/>
  <c r="J12" i="4" s="1"/>
  <c r="K12" i="4" s="1"/>
  <c r="L12" i="4" s="1"/>
  <c r="M12" i="4" s="1"/>
  <c r="N12" i="4" s="1"/>
  <c r="O12" i="4" s="1"/>
  <c r="P12" i="4" s="1"/>
  <c r="E9" i="4"/>
  <c r="F9" i="4" s="1"/>
  <c r="G9" i="4" s="1"/>
  <c r="H9" i="4" s="1"/>
  <c r="I9" i="4" s="1"/>
  <c r="J9" i="4" s="1"/>
  <c r="K9" i="4" s="1"/>
  <c r="L9" i="4" s="1"/>
  <c r="M9" i="4" s="1"/>
  <c r="N9" i="4" s="1"/>
  <c r="O9" i="4" s="1"/>
  <c r="P9" i="4" s="1"/>
  <c r="K8" i="4"/>
  <c r="E3" i="4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E6" i="4"/>
  <c r="L5" i="4"/>
  <c r="J5" i="4"/>
  <c r="I5" i="4"/>
  <c r="H5" i="4"/>
  <c r="G5" i="4"/>
  <c r="F5" i="4"/>
  <c r="F6" i="4"/>
  <c r="G6" i="4" s="1"/>
  <c r="H6" i="4" s="1"/>
  <c r="I6" i="4" s="1"/>
  <c r="J6" i="4" s="1"/>
  <c r="B17" i="3"/>
  <c r="K6" i="4" l="1"/>
  <c r="L6" i="4" s="1"/>
  <c r="M6" i="4" s="1"/>
  <c r="N6" i="4" s="1"/>
  <c r="O6" i="4" s="1"/>
  <c r="P6" i="4" s="1"/>
  <c r="B16" i="3"/>
  <c r="G16" i="3" s="1"/>
  <c r="B14" i="3"/>
  <c r="G14" i="3" s="1"/>
  <c r="Q3" i="4" l="1"/>
  <c r="Q5" i="4" s="1"/>
  <c r="R3" i="4"/>
  <c r="S3" i="4"/>
  <c r="T3" i="4"/>
  <c r="T5" i="4" s="1"/>
  <c r="U3" i="4"/>
  <c r="U5" i="4" s="1"/>
  <c r="V3" i="4"/>
  <c r="V5" i="4" s="1"/>
  <c r="W3" i="4"/>
  <c r="W5" i="4" s="1"/>
  <c r="X3" i="4"/>
  <c r="X5" i="4" s="1"/>
  <c r="Y3" i="4"/>
  <c r="Y5" i="4" s="1"/>
  <c r="Z3" i="4"/>
  <c r="Z5" i="4" s="1"/>
  <c r="AA3" i="4"/>
  <c r="AA5" i="4" s="1"/>
  <c r="AB3" i="4"/>
  <c r="AB5" i="4" s="1"/>
  <c r="AC3" i="4"/>
  <c r="AC5" i="4" s="1"/>
  <c r="Q4" i="4"/>
  <c r="R4" i="4"/>
  <c r="S4" i="4"/>
  <c r="T4" i="4"/>
  <c r="U4" i="4"/>
  <c r="V4" i="4"/>
  <c r="W4" i="4"/>
  <c r="X4" i="4"/>
  <c r="Y4" i="4"/>
  <c r="Z4" i="4"/>
  <c r="AA4" i="4"/>
  <c r="AB4" i="4"/>
  <c r="AC4" i="4"/>
  <c r="R5" i="4"/>
  <c r="S5" i="4"/>
  <c r="Q6" i="4"/>
  <c r="Q8" i="4" s="1"/>
  <c r="R6" i="4"/>
  <c r="R8" i="4" s="1"/>
  <c r="S6" i="4"/>
  <c r="S8" i="4" s="1"/>
  <c r="T6" i="4"/>
  <c r="T8" i="4" s="1"/>
  <c r="U6" i="4"/>
  <c r="U8" i="4" s="1"/>
  <c r="V6" i="4"/>
  <c r="V8" i="4" s="1"/>
  <c r="W6" i="4"/>
  <c r="W8" i="4" s="1"/>
  <c r="X6" i="4"/>
  <c r="X8" i="4" s="1"/>
  <c r="Y6" i="4"/>
  <c r="Y8" i="4" s="1"/>
  <c r="Z6" i="4"/>
  <c r="Z8" i="4" s="1"/>
  <c r="AA6" i="4"/>
  <c r="AB6" i="4"/>
  <c r="AC6" i="4"/>
  <c r="AC8" i="4" s="1"/>
  <c r="Q7" i="4"/>
  <c r="R7" i="4"/>
  <c r="S7" i="4"/>
  <c r="T7" i="4"/>
  <c r="U7" i="4"/>
  <c r="V7" i="4"/>
  <c r="W7" i="4"/>
  <c r="X7" i="4"/>
  <c r="Y7" i="4"/>
  <c r="Z7" i="4"/>
  <c r="AA7" i="4"/>
  <c r="AB7" i="4"/>
  <c r="AC7" i="4"/>
  <c r="AA8" i="4"/>
  <c r="AB8" i="4"/>
  <c r="AC9" i="4"/>
  <c r="AC11" i="4" s="1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C12" i="4"/>
  <c r="AC14" i="4" s="1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B15" i="4"/>
  <c r="AB17" i="4" s="1"/>
  <c r="AC15" i="4"/>
  <c r="AC17" i="4" s="1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A15" i="4" l="1"/>
  <c r="AA17" i="4" s="1"/>
  <c r="Z15" i="4" l="1"/>
  <c r="Z17" i="4" s="1"/>
  <c r="Y15" i="4" l="1"/>
  <c r="Y17" i="4" s="1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B23" i="3"/>
  <c r="X15" i="4" l="1"/>
  <c r="X17" i="4" s="1"/>
  <c r="W15" i="4" l="1"/>
  <c r="W17" i="4" s="1"/>
  <c r="L15" i="3"/>
  <c r="M15" i="3" s="1"/>
  <c r="N15" i="3" s="1"/>
  <c r="L16" i="3"/>
  <c r="M16" i="3" s="1"/>
  <c r="N16" i="3" s="1"/>
  <c r="L17" i="3"/>
  <c r="M17" i="3" s="1"/>
  <c r="N17" i="3" s="1"/>
  <c r="L18" i="3"/>
  <c r="M18" i="3" s="1"/>
  <c r="N18" i="3" s="1"/>
  <c r="L19" i="3"/>
  <c r="M19" i="3" s="1"/>
  <c r="N19" i="3" s="1"/>
  <c r="L20" i="3"/>
  <c r="M20" i="3" s="1"/>
  <c r="N20" i="3" s="1"/>
  <c r="L21" i="3"/>
  <c r="M21" i="3" s="1"/>
  <c r="N21" i="3" s="1"/>
  <c r="L22" i="3"/>
  <c r="M22" i="3" s="1"/>
  <c r="N22" i="3" s="1"/>
  <c r="L23" i="3"/>
  <c r="M23" i="3" s="1"/>
  <c r="N23" i="3" s="1"/>
  <c r="L24" i="3"/>
  <c r="M24" i="3" s="1"/>
  <c r="N24" i="3" s="1"/>
  <c r="L25" i="3"/>
  <c r="M25" i="3" s="1"/>
  <c r="N25" i="3" s="1"/>
  <c r="L26" i="3"/>
  <c r="M26" i="3" s="1"/>
  <c r="N26" i="3" s="1"/>
  <c r="L27" i="3"/>
  <c r="M27" i="3" s="1"/>
  <c r="N27" i="3" s="1"/>
  <c r="L28" i="3"/>
  <c r="M28" i="3" s="1"/>
  <c r="N28" i="3" s="1"/>
  <c r="L29" i="3"/>
  <c r="M29" i="3" s="1"/>
  <c r="N29" i="3" s="1"/>
  <c r="B24" i="3"/>
  <c r="B18" i="3"/>
  <c r="B15" i="3" s="1"/>
  <c r="G15" i="3" s="1"/>
  <c r="V15" i="4" l="1"/>
  <c r="V17" i="4" s="1"/>
  <c r="U15" i="4" l="1"/>
  <c r="U17" i="4" s="1"/>
  <c r="T15" i="4" l="1"/>
  <c r="T17" i="4" s="1"/>
  <c r="S15" i="4" l="1"/>
  <c r="S17" i="4" s="1"/>
  <c r="R15" i="4" l="1"/>
  <c r="R17" i="4" s="1"/>
  <c r="Q15" i="4" l="1"/>
  <c r="Q17" i="4" s="1"/>
  <c r="Q9" i="4"/>
  <c r="Q11" i="4" s="1"/>
  <c r="AA9" i="4"/>
  <c r="AA11" i="4" s="1"/>
  <c r="Z9" i="4"/>
  <c r="Z11" i="4" s="1"/>
  <c r="Y9" i="4"/>
  <c r="Y11" i="4" s="1"/>
  <c r="V9" i="4"/>
  <c r="V11" i="4" s="1"/>
  <c r="T9" i="4"/>
  <c r="T11" i="4" s="1"/>
  <c r="S9" i="4"/>
  <c r="S11" i="4" s="1"/>
  <c r="R9" i="4"/>
  <c r="R11" i="4" s="1"/>
  <c r="AB9" i="4"/>
  <c r="AB11" i="4" s="1"/>
  <c r="X9" i="4"/>
  <c r="X11" i="4" s="1"/>
  <c r="W9" i="4"/>
  <c r="W11" i="4" s="1"/>
  <c r="U9" i="4"/>
  <c r="U11" i="4" s="1"/>
  <c r="AB12" i="4"/>
  <c r="AB14" i="4" s="1"/>
  <c r="AA12" i="4" l="1"/>
  <c r="AA14" i="4" s="1"/>
  <c r="Z12" i="4" l="1"/>
  <c r="Z14" i="4" s="1"/>
  <c r="Y12" i="4" l="1"/>
  <c r="Y14" i="4" s="1"/>
  <c r="X12" i="4" l="1"/>
  <c r="X14" i="4" s="1"/>
  <c r="W12" i="4" l="1"/>
  <c r="W14" i="4" s="1"/>
  <c r="V12" i="4" l="1"/>
  <c r="V14" i="4" s="1"/>
  <c r="U12" i="4" l="1"/>
  <c r="U14" i="4" s="1"/>
  <c r="T12" i="4" l="1"/>
  <c r="T14" i="4" s="1"/>
  <c r="S12" i="4" l="1"/>
  <c r="S14" i="4" s="1"/>
  <c r="Q12" i="4" l="1"/>
  <c r="Q14" i="4" s="1"/>
  <c r="R12" i="4"/>
  <c r="R14" i="4" s="1"/>
</calcChain>
</file>

<file path=xl/sharedStrings.xml><?xml version="1.0" encoding="utf-8"?>
<sst xmlns="http://schemas.openxmlformats.org/spreadsheetml/2006/main" count="38" uniqueCount="24">
  <si>
    <t>VA offen</t>
  </si>
  <si>
    <t>Zeit Auslass offen</t>
  </si>
  <si>
    <t>Zeit 360 Umdrehung Kurbelwelle</t>
  </si>
  <si>
    <t>Winkel Kurbelwelle Auslass offen</t>
  </si>
  <si>
    <t>Winkel Überströhme offen</t>
  </si>
  <si>
    <t>Drehzahl</t>
  </si>
  <si>
    <t>Schallgeschwindigkeit (Abgastemperatur von 200 bis  300 °C)</t>
  </si>
  <si>
    <t>Länge Auspuffsystem von Ausslasschlitz bis 2/3 gegenkonus</t>
  </si>
  <si>
    <t>Länge Auspuffsystem 2/3 gegenkonus nach Cross Buch</t>
  </si>
  <si>
    <t>Winkel Voraauslass (Blowdown)</t>
  </si>
  <si>
    <t>Weg Gase</t>
  </si>
  <si>
    <t>Länge</t>
  </si>
  <si>
    <t>Durchmesser</t>
  </si>
  <si>
    <t>Zeit Überströhmer offen offen</t>
  </si>
  <si>
    <t>Weg:</t>
  </si>
  <si>
    <t>m</t>
  </si>
  <si>
    <t>Schwingungen</t>
  </si>
  <si>
    <t>Eingabe</t>
  </si>
  <si>
    <t>Kolben bis           Zylinderstutzen ende</t>
  </si>
  <si>
    <t>8000 U/min viel Vorreso breites Band</t>
  </si>
  <si>
    <t>7300 U/min viel Drehmoment schmales Band</t>
  </si>
  <si>
    <t xml:space="preserve">8500 U/min viel Spitzenleistung </t>
  </si>
  <si>
    <t>Gesammtlänge</t>
  </si>
  <si>
    <t>Hier ein gutes Beispiel, für einen auf Spitzenleistung ausglegten Auspuff.                                            Die Resultate mit noch schärferen Layout, waren eher kntraproduktiv auf dem Prüfstand.                 Die Abgastemperatur zwischen 530-550 passt sehr gut, mit den daraus resultierenden Längen und Prüftsandsläufen zusammen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</si>
</sst>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22"/>
      <name val="Calibri"/>
      <family val="2"/>
    </font>
    <font>
      <sz val="11"/>
      <color indexed="22"/>
      <name val="Calibri"/>
      <family val="2"/>
    </font>
    <font>
      <sz val="11"/>
      <color indexed="8"/>
      <name val="Arial"/>
      <family val="2"/>
    </font>
    <font>
      <i/>
      <sz val="10"/>
      <color indexed="22"/>
      <name val="Calibri"/>
      <family val="2"/>
    </font>
    <font>
      <i/>
      <sz val="8"/>
      <color indexed="22"/>
      <name val="Calibri"/>
      <family val="2"/>
    </font>
    <font>
      <i/>
      <sz val="8"/>
      <color theme="0" tint="-0.249977111117893"/>
      <name val="Calibri"/>
      <family val="2"/>
    </font>
    <font>
      <sz val="1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5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50"/>
      </patternFill>
    </fill>
    <fill>
      <patternFill patternType="solid">
        <fgColor theme="9" tint="0.79998168889431442"/>
        <bgColor indexed="27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12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1" fontId="0" fillId="0" borderId="0" xfId="0" applyNumberFormat="1" applyBorder="1" applyAlignment="1">
      <alignment horizontal="center"/>
    </xf>
    <xf numFmtId="164" fontId="0" fillId="0" borderId="0" xfId="0" applyNumberFormat="1"/>
    <xf numFmtId="0" fontId="1" fillId="0" borderId="16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8" xfId="0" applyFill="1" applyBorder="1"/>
    <xf numFmtId="0" fontId="5" fillId="0" borderId="0" xfId="0" applyFont="1"/>
    <xf numFmtId="0" fontId="6" fillId="0" borderId="0" xfId="0" applyFont="1"/>
    <xf numFmtId="0" fontId="7" fillId="0" borderId="0" xfId="2"/>
    <xf numFmtId="0" fontId="0" fillId="2" borderId="20" xfId="0" applyFill="1" applyBorder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6" borderId="21" xfId="0" applyFont="1" applyFill="1" applyBorder="1"/>
    <xf numFmtId="0" fontId="11" fillId="7" borderId="20" xfId="0" applyFont="1" applyFill="1" applyBorder="1"/>
    <xf numFmtId="1" fontId="11" fillId="7" borderId="14" xfId="0" applyNumberFormat="1" applyFont="1" applyFill="1" applyBorder="1" applyAlignment="1">
      <alignment horizontal="center" vertical="center"/>
    </xf>
    <xf numFmtId="1" fontId="11" fillId="7" borderId="13" xfId="0" applyNumberFormat="1" applyFont="1" applyFill="1" applyBorder="1" applyAlignment="1">
      <alignment horizontal="center" vertical="center"/>
    </xf>
    <xf numFmtId="0" fontId="11" fillId="7" borderId="21" xfId="0" applyFont="1" applyFill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7" xfId="0" applyBorder="1"/>
    <xf numFmtId="0" fontId="0" fillId="0" borderId="12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4" fillId="0" borderId="6" xfId="0" applyNumberFormat="1" applyFont="1" applyBorder="1"/>
    <xf numFmtId="0" fontId="0" fillId="0" borderId="7" xfId="0" applyFont="1" applyBorder="1" applyAlignment="1">
      <alignment horizontal="left"/>
    </xf>
    <xf numFmtId="2" fontId="13" fillId="0" borderId="7" xfId="0" applyNumberFormat="1" applyFont="1" applyBorder="1"/>
    <xf numFmtId="165" fontId="4" fillId="0" borderId="9" xfId="0" applyNumberFormat="1" applyFont="1" applyBorder="1"/>
    <xf numFmtId="0" fontId="0" fillId="0" borderId="0" xfId="0" applyBorder="1" applyAlignment="1">
      <alignment horizontal="right"/>
    </xf>
    <xf numFmtId="2" fontId="13" fillId="0" borderId="0" xfId="0" applyNumberFormat="1" applyFont="1" applyBorder="1"/>
    <xf numFmtId="0" fontId="0" fillId="0" borderId="0" xfId="0" applyFont="1" applyBorder="1" applyAlignment="1">
      <alignment horizontal="left"/>
    </xf>
    <xf numFmtId="1" fontId="4" fillId="0" borderId="9" xfId="0" applyNumberFormat="1" applyFont="1" applyBorder="1"/>
    <xf numFmtId="0" fontId="0" fillId="0" borderId="2" xfId="0" applyFont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1" fontId="0" fillId="9" borderId="6" xfId="0" applyNumberFormat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1" fontId="0" fillId="9" borderId="7" xfId="0" applyNumberFormat="1" applyFill="1" applyBorder="1" applyAlignment="1">
      <alignment horizontal="center"/>
    </xf>
    <xf numFmtId="164" fontId="0" fillId="9" borderId="7" xfId="0" applyNumberFormat="1" applyFill="1" applyBorder="1" applyAlignment="1">
      <alignment horizontal="center"/>
    </xf>
    <xf numFmtId="2" fontId="0" fillId="9" borderId="7" xfId="0" applyNumberFormat="1" applyFill="1" applyBorder="1" applyAlignment="1">
      <alignment horizontal="center"/>
    </xf>
    <xf numFmtId="1" fontId="0" fillId="9" borderId="9" xfId="0" applyNumberForma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1" fontId="0" fillId="9" borderId="0" xfId="0" applyNumberFormat="1" applyFill="1" applyBorder="1" applyAlignment="1">
      <alignment horizontal="center"/>
    </xf>
    <xf numFmtId="164" fontId="0" fillId="9" borderId="0" xfId="0" applyNumberFormat="1" applyFill="1" applyBorder="1" applyAlignment="1">
      <alignment horizontal="center"/>
    </xf>
    <xf numFmtId="2" fontId="0" fillId="9" borderId="0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1" fontId="0" fillId="9" borderId="2" xfId="0" applyNumberFormat="1" applyFill="1" applyBorder="1" applyAlignment="1">
      <alignment horizontal="center"/>
    </xf>
    <xf numFmtId="164" fontId="0" fillId="9" borderId="2" xfId="0" applyNumberFormat="1" applyFill="1" applyBorder="1" applyAlignment="1">
      <alignment horizontal="center"/>
    </xf>
    <xf numFmtId="2" fontId="0" fillId="9" borderId="2" xfId="0" applyNumberFormat="1" applyFill="1" applyBorder="1" applyAlignment="1">
      <alignment horizontal="center"/>
    </xf>
    <xf numFmtId="0" fontId="0" fillId="8" borderId="9" xfId="0" applyFill="1" applyBorder="1"/>
    <xf numFmtId="1" fontId="0" fillId="8" borderId="1" xfId="0" applyNumberFormat="1" applyFill="1" applyBorder="1"/>
    <xf numFmtId="0" fontId="12" fillId="8" borderId="5" xfId="0" applyFont="1" applyFill="1" applyBorder="1" applyAlignment="1">
      <alignment horizontal="center"/>
    </xf>
    <xf numFmtId="0" fontId="4" fillId="2" borderId="9" xfId="0" applyFont="1" applyFill="1" applyBorder="1"/>
    <xf numFmtId="1" fontId="14" fillId="2" borderId="9" xfId="0" applyNumberFormat="1" applyFont="1" applyFill="1" applyBorder="1"/>
    <xf numFmtId="0" fontId="11" fillId="7" borderId="18" xfId="0" applyFont="1" applyFill="1" applyBorder="1"/>
    <xf numFmtId="0" fontId="11" fillId="7" borderId="6" xfId="0" applyFont="1" applyFill="1" applyBorder="1"/>
    <xf numFmtId="1" fontId="11" fillId="7" borderId="8" xfId="0" applyNumberFormat="1" applyFont="1" applyFill="1" applyBorder="1" applyAlignment="1">
      <alignment horizontal="center" vertical="center"/>
    </xf>
    <xf numFmtId="1" fontId="11" fillId="7" borderId="7" xfId="0" applyNumberFormat="1" applyFont="1" applyFill="1" applyBorder="1" applyAlignment="1">
      <alignment horizontal="center" vertical="center"/>
    </xf>
    <xf numFmtId="1" fontId="11" fillId="7" borderId="6" xfId="0" applyNumberFormat="1" applyFont="1" applyFill="1" applyBorder="1" applyAlignment="1">
      <alignment horizontal="center" vertical="center"/>
    </xf>
    <xf numFmtId="1" fontId="11" fillId="7" borderId="0" xfId="0" applyNumberFormat="1" applyFont="1" applyFill="1" applyBorder="1" applyAlignment="1">
      <alignment horizontal="center" vertical="center"/>
    </xf>
    <xf numFmtId="0" fontId="11" fillId="7" borderId="23" xfId="0" applyFont="1" applyFill="1" applyBorder="1"/>
    <xf numFmtId="0" fontId="11" fillId="7" borderId="25" xfId="0" applyFont="1" applyFill="1" applyBorder="1"/>
    <xf numFmtId="0" fontId="11" fillId="6" borderId="25" xfId="0" applyFont="1" applyFill="1" applyBorder="1"/>
    <xf numFmtId="0" fontId="11" fillId="10" borderId="9" xfId="0" applyFont="1" applyFill="1" applyBorder="1"/>
    <xf numFmtId="0" fontId="11" fillId="10" borderId="10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center" vertical="center"/>
    </xf>
    <xf numFmtId="1" fontId="11" fillId="10" borderId="0" xfId="0" applyNumberFormat="1" applyFont="1" applyFill="1" applyBorder="1" applyAlignment="1">
      <alignment horizontal="center" vertical="center"/>
    </xf>
    <xf numFmtId="0" fontId="11" fillId="10" borderId="9" xfId="0" applyFont="1" applyFill="1" applyBorder="1" applyAlignment="1">
      <alignment horizontal="center" vertical="center"/>
    </xf>
    <xf numFmtId="0" fontId="11" fillId="10" borderId="14" xfId="0" applyFont="1" applyFill="1" applyBorder="1" applyAlignment="1">
      <alignment horizontal="center" vertical="center"/>
    </xf>
    <xf numFmtId="0" fontId="11" fillId="10" borderId="24" xfId="0" applyFont="1" applyFill="1" applyBorder="1"/>
    <xf numFmtId="1" fontId="11" fillId="10" borderId="11" xfId="0" applyNumberFormat="1" applyFont="1" applyFill="1" applyBorder="1" applyAlignment="1">
      <alignment horizontal="center" vertical="center"/>
    </xf>
    <xf numFmtId="1" fontId="11" fillId="10" borderId="2" xfId="0" applyNumberFormat="1" applyFont="1" applyFill="1" applyBorder="1" applyAlignment="1">
      <alignment horizontal="center" vertical="center"/>
    </xf>
    <xf numFmtId="1" fontId="11" fillId="10" borderId="1" xfId="0" applyNumberFormat="1" applyFont="1" applyFill="1" applyBorder="1" applyAlignment="1">
      <alignment horizontal="center" vertical="center"/>
    </xf>
    <xf numFmtId="1" fontId="11" fillId="10" borderId="15" xfId="0" applyNumberFormat="1" applyFont="1" applyFill="1" applyBorder="1" applyAlignment="1">
      <alignment horizontal="center" vertical="center"/>
    </xf>
    <xf numFmtId="0" fontId="15" fillId="8" borderId="9" xfId="0" applyFont="1" applyFill="1" applyBorder="1"/>
    <xf numFmtId="0" fontId="15" fillId="8" borderId="1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11" borderId="0" xfId="0" applyFont="1" applyFill="1" applyBorder="1" applyAlignment="1">
      <alignment horizontal="center" vertical="center"/>
    </xf>
    <xf numFmtId="0" fontId="15" fillId="8" borderId="9" xfId="0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/>
    </xf>
    <xf numFmtId="0" fontId="15" fillId="8" borderId="24" xfId="0" applyFont="1" applyFill="1" applyBorder="1"/>
    <xf numFmtId="0" fontId="15" fillId="8" borderId="11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1" fillId="11" borderId="24" xfId="0" applyFont="1" applyFill="1" applyBorder="1"/>
    <xf numFmtId="0" fontId="11" fillId="11" borderId="11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11" borderId="15" xfId="0" applyFont="1" applyFill="1" applyBorder="1" applyAlignment="1">
      <alignment horizontal="center" vertical="center"/>
    </xf>
    <xf numFmtId="1" fontId="11" fillId="10" borderId="14" xfId="0" applyNumberFormat="1" applyFont="1" applyFill="1" applyBorder="1" applyAlignment="1">
      <alignment horizontal="center" vertical="center"/>
    </xf>
    <xf numFmtId="0" fontId="11" fillId="11" borderId="17" xfId="0" applyFont="1" applyFill="1" applyBorder="1" applyAlignment="1">
      <alignment horizontal="center" vertical="center" wrapText="1"/>
    </xf>
    <xf numFmtId="0" fontId="11" fillId="11" borderId="19" xfId="0" applyFont="1" applyFill="1" applyBorder="1" applyAlignment="1">
      <alignment horizontal="center" vertical="center" wrapText="1"/>
    </xf>
    <xf numFmtId="0" fontId="11" fillId="11" borderId="2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1" fillId="10" borderId="17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11" fillId="10" borderId="22" xfId="0" applyFont="1" applyFill="1" applyBorder="1" applyAlignment="1">
      <alignment horizontal="center" vertical="center" wrapText="1"/>
    </xf>
    <xf numFmtId="0" fontId="0" fillId="8" borderId="17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</cellXfs>
  <cellStyles count="3">
    <cellStyle name="Standard" xfId="0" builtinId="0"/>
    <cellStyle name="Standard 2" xfId="2" xr:uid="{D4BA3028-FF39-4907-B7D3-C671C1A020BD}"/>
    <cellStyle name="Standard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556096260499631E-2"/>
          <c:y val="2.4998209236065449E-2"/>
          <c:w val="0.95568845199932584"/>
          <c:h val="0.95463986018376568"/>
        </c:manualLayout>
      </c:layout>
      <c:scatterChart>
        <c:scatterStyle val="lineMarker"/>
        <c:varyColors val="0"/>
        <c:ser>
          <c:idx val="4"/>
          <c:order val="0"/>
          <c:tx>
            <c:strRef>
              <c:f>Auspuffentwurf!$B$3</c:f>
              <c:strCache>
                <c:ptCount val="1"/>
                <c:pt idx="0">
                  <c:v>7300 U/min viel Drehmoment schmales Band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xVal>
            <c:numRef>
              <c:f>Auspuffentwurf!$D$3:$AC$3</c:f>
              <c:numCache>
                <c:formatCode>0</c:formatCode>
                <c:ptCount val="26"/>
                <c:pt idx="0" formatCode="General">
                  <c:v>0</c:v>
                </c:pt>
                <c:pt idx="1">
                  <c:v>90</c:v>
                </c:pt>
                <c:pt idx="2">
                  <c:v>215</c:v>
                </c:pt>
                <c:pt idx="3">
                  <c:v>426</c:v>
                </c:pt>
                <c:pt idx="4">
                  <c:v>598</c:v>
                </c:pt>
                <c:pt idx="5">
                  <c:v>711</c:v>
                </c:pt>
                <c:pt idx="6">
                  <c:v>767</c:v>
                </c:pt>
                <c:pt idx="7">
                  <c:v>813</c:v>
                </c:pt>
                <c:pt idx="8">
                  <c:v>904</c:v>
                </c:pt>
                <c:pt idx="9">
                  <c:v>1014</c:v>
                </c:pt>
                <c:pt idx="10">
                  <c:v>1214</c:v>
                </c:pt>
                <c:pt idx="11">
                  <c:v>1214</c:v>
                </c:pt>
                <c:pt idx="12">
                  <c:v>1214</c:v>
                </c:pt>
                <c:pt idx="13" formatCode="General">
                  <c:v>1214</c:v>
                </c:pt>
                <c:pt idx="14" formatCode="General">
                  <c:v>1214</c:v>
                </c:pt>
                <c:pt idx="15" formatCode="General">
                  <c:v>1214</c:v>
                </c:pt>
                <c:pt idx="16" formatCode="General">
                  <c:v>1014</c:v>
                </c:pt>
                <c:pt idx="17" formatCode="General">
                  <c:v>904</c:v>
                </c:pt>
                <c:pt idx="18" formatCode="General">
                  <c:v>813</c:v>
                </c:pt>
                <c:pt idx="19" formatCode="General">
                  <c:v>767</c:v>
                </c:pt>
                <c:pt idx="20" formatCode="General">
                  <c:v>711</c:v>
                </c:pt>
                <c:pt idx="21" formatCode="General">
                  <c:v>598</c:v>
                </c:pt>
                <c:pt idx="22" formatCode="General">
                  <c:v>426</c:v>
                </c:pt>
                <c:pt idx="23" formatCode="General">
                  <c:v>215</c:v>
                </c:pt>
                <c:pt idx="24" formatCode="General">
                  <c:v>90</c:v>
                </c:pt>
                <c:pt idx="25" formatCode="General">
                  <c:v>0</c:v>
                </c:pt>
              </c:numCache>
            </c:numRef>
          </c:xVal>
          <c:yVal>
            <c:numRef>
              <c:f>Auspuffentwurf!$D$4:$AC$4</c:f>
              <c:numCache>
                <c:formatCode>General</c:formatCode>
                <c:ptCount val="26"/>
                <c:pt idx="0">
                  <c:v>41</c:v>
                </c:pt>
                <c:pt idx="1">
                  <c:v>41</c:v>
                </c:pt>
                <c:pt idx="2">
                  <c:v>45</c:v>
                </c:pt>
                <c:pt idx="3">
                  <c:v>56</c:v>
                </c:pt>
                <c:pt idx="4">
                  <c:v>82</c:v>
                </c:pt>
                <c:pt idx="5">
                  <c:v>102</c:v>
                </c:pt>
                <c:pt idx="6" formatCode="0">
                  <c:v>116</c:v>
                </c:pt>
                <c:pt idx="7">
                  <c:v>116</c:v>
                </c:pt>
                <c:pt idx="8">
                  <c:v>116</c:v>
                </c:pt>
                <c:pt idx="9">
                  <c:v>83</c:v>
                </c:pt>
                <c:pt idx="10">
                  <c:v>23</c:v>
                </c:pt>
                <c:pt idx="13">
                  <c:v>0</c:v>
                </c:pt>
                <c:pt idx="14">
                  <c:v>0</c:v>
                </c:pt>
                <c:pt idx="15">
                  <c:v>-23</c:v>
                </c:pt>
                <c:pt idx="16">
                  <c:v>-83</c:v>
                </c:pt>
                <c:pt idx="17">
                  <c:v>-116</c:v>
                </c:pt>
                <c:pt idx="18">
                  <c:v>-116</c:v>
                </c:pt>
                <c:pt idx="19">
                  <c:v>-116</c:v>
                </c:pt>
                <c:pt idx="20">
                  <c:v>-102</c:v>
                </c:pt>
                <c:pt idx="21">
                  <c:v>-82</c:v>
                </c:pt>
                <c:pt idx="22">
                  <c:v>-56</c:v>
                </c:pt>
                <c:pt idx="23">
                  <c:v>-45</c:v>
                </c:pt>
                <c:pt idx="24">
                  <c:v>-41</c:v>
                </c:pt>
                <c:pt idx="25">
                  <c:v>-41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BF-4AB3-BF3F-18D2B063564D}"/>
            </c:ext>
          </c:extLst>
        </c:ser>
        <c:ser>
          <c:idx val="0"/>
          <c:order val="1"/>
          <c:tx>
            <c:strRef>
              <c:f>Auspuffentwurf!$B$6</c:f>
              <c:strCache>
                <c:ptCount val="1"/>
                <c:pt idx="0">
                  <c:v>8500 U/min viel Spitzenleistung 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xVal>
            <c:numRef>
              <c:f>Auspuffentwurf!$D$6:$AC$6</c:f>
              <c:numCache>
                <c:formatCode>0</c:formatCode>
                <c:ptCount val="26"/>
                <c:pt idx="0" formatCode="General">
                  <c:v>0</c:v>
                </c:pt>
                <c:pt idx="1">
                  <c:v>90</c:v>
                </c:pt>
                <c:pt idx="2">
                  <c:v>290</c:v>
                </c:pt>
                <c:pt idx="3">
                  <c:v>390</c:v>
                </c:pt>
                <c:pt idx="4">
                  <c:v>490</c:v>
                </c:pt>
                <c:pt idx="5">
                  <c:v>590</c:v>
                </c:pt>
                <c:pt idx="6">
                  <c:v>690</c:v>
                </c:pt>
                <c:pt idx="7">
                  <c:v>815</c:v>
                </c:pt>
                <c:pt idx="8">
                  <c:v>1065</c:v>
                </c:pt>
                <c:pt idx="9">
                  <c:v>1065</c:v>
                </c:pt>
                <c:pt idx="10">
                  <c:v>1065</c:v>
                </c:pt>
                <c:pt idx="11">
                  <c:v>1065</c:v>
                </c:pt>
                <c:pt idx="12">
                  <c:v>1065</c:v>
                </c:pt>
                <c:pt idx="13" formatCode="General">
                  <c:v>1065</c:v>
                </c:pt>
                <c:pt idx="14" formatCode="General">
                  <c:v>1065</c:v>
                </c:pt>
                <c:pt idx="15" formatCode="General">
                  <c:v>1065</c:v>
                </c:pt>
                <c:pt idx="16" formatCode="General">
                  <c:v>1065</c:v>
                </c:pt>
                <c:pt idx="17" formatCode="General">
                  <c:v>1065</c:v>
                </c:pt>
                <c:pt idx="18" formatCode="General">
                  <c:v>815</c:v>
                </c:pt>
                <c:pt idx="19" formatCode="General">
                  <c:v>690</c:v>
                </c:pt>
                <c:pt idx="20" formatCode="General">
                  <c:v>590</c:v>
                </c:pt>
                <c:pt idx="21" formatCode="General">
                  <c:v>490</c:v>
                </c:pt>
                <c:pt idx="22" formatCode="General">
                  <c:v>390</c:v>
                </c:pt>
                <c:pt idx="23" formatCode="General">
                  <c:v>290</c:v>
                </c:pt>
                <c:pt idx="24" formatCode="General">
                  <c:v>90</c:v>
                </c:pt>
                <c:pt idx="25" formatCode="General">
                  <c:v>0</c:v>
                </c:pt>
              </c:numCache>
            </c:numRef>
          </c:xVal>
          <c:yVal>
            <c:numRef>
              <c:f>Auspuffentwurf!$D$7:$AC$7</c:f>
              <c:numCache>
                <c:formatCode>General</c:formatCode>
                <c:ptCount val="26"/>
                <c:pt idx="0">
                  <c:v>41</c:v>
                </c:pt>
                <c:pt idx="1">
                  <c:v>41</c:v>
                </c:pt>
                <c:pt idx="2">
                  <c:v>51.5</c:v>
                </c:pt>
                <c:pt idx="3">
                  <c:v>57</c:v>
                </c:pt>
                <c:pt idx="4">
                  <c:v>72</c:v>
                </c:pt>
                <c:pt idx="5">
                  <c:v>87</c:v>
                </c:pt>
                <c:pt idx="6" formatCode="0">
                  <c:v>118</c:v>
                </c:pt>
                <c:pt idx="7">
                  <c:v>118</c:v>
                </c:pt>
                <c:pt idx="8">
                  <c:v>25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-25</c:v>
                </c:pt>
                <c:pt idx="18">
                  <c:v>-118</c:v>
                </c:pt>
                <c:pt idx="19">
                  <c:v>-118</c:v>
                </c:pt>
                <c:pt idx="20">
                  <c:v>-87</c:v>
                </c:pt>
                <c:pt idx="21">
                  <c:v>-72</c:v>
                </c:pt>
                <c:pt idx="22">
                  <c:v>-57</c:v>
                </c:pt>
                <c:pt idx="23">
                  <c:v>-51.5</c:v>
                </c:pt>
                <c:pt idx="24">
                  <c:v>-41</c:v>
                </c:pt>
                <c:pt idx="25">
                  <c:v>-41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08-4BD6-A315-F6170CA67707}"/>
            </c:ext>
          </c:extLst>
        </c:ser>
        <c:ser>
          <c:idx val="1"/>
          <c:order val="2"/>
          <c:tx>
            <c:strRef>
              <c:f>Auspuffentwurf!$B$9</c:f>
              <c:strCache>
                <c:ptCount val="1"/>
                <c:pt idx="0">
                  <c:v>8000 U/min viel Vorreso breites Band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xVal>
            <c:numRef>
              <c:f>Auspuffentwurf!$D$9:$AC$9</c:f>
              <c:numCache>
                <c:formatCode>0</c:formatCode>
                <c:ptCount val="26"/>
                <c:pt idx="0" formatCode="General">
                  <c:v>0</c:v>
                </c:pt>
                <c:pt idx="1">
                  <c:v>90</c:v>
                </c:pt>
                <c:pt idx="2">
                  <c:v>190</c:v>
                </c:pt>
                <c:pt idx="3">
                  <c:v>510</c:v>
                </c:pt>
                <c:pt idx="4">
                  <c:v>790</c:v>
                </c:pt>
                <c:pt idx="5">
                  <c:v>910</c:v>
                </c:pt>
                <c:pt idx="6">
                  <c:v>1130</c:v>
                </c:pt>
                <c:pt idx="7">
                  <c:v>1130</c:v>
                </c:pt>
                <c:pt idx="8">
                  <c:v>1130</c:v>
                </c:pt>
                <c:pt idx="9">
                  <c:v>1130</c:v>
                </c:pt>
                <c:pt idx="10">
                  <c:v>1130</c:v>
                </c:pt>
                <c:pt idx="11">
                  <c:v>1130</c:v>
                </c:pt>
                <c:pt idx="12">
                  <c:v>1130</c:v>
                </c:pt>
                <c:pt idx="13" formatCode="General">
                  <c:v>1130</c:v>
                </c:pt>
                <c:pt idx="14" formatCode="General">
                  <c:v>1130</c:v>
                </c:pt>
                <c:pt idx="15" formatCode="General">
                  <c:v>1130</c:v>
                </c:pt>
                <c:pt idx="16" formatCode="General">
                  <c:v>1130</c:v>
                </c:pt>
                <c:pt idx="17" formatCode="General">
                  <c:v>1130</c:v>
                </c:pt>
                <c:pt idx="18" formatCode="General">
                  <c:v>1130</c:v>
                </c:pt>
                <c:pt idx="19" formatCode="General">
                  <c:v>1130</c:v>
                </c:pt>
                <c:pt idx="20" formatCode="General">
                  <c:v>910</c:v>
                </c:pt>
                <c:pt idx="21" formatCode="General">
                  <c:v>790</c:v>
                </c:pt>
                <c:pt idx="22" formatCode="General">
                  <c:v>510</c:v>
                </c:pt>
                <c:pt idx="23" formatCode="General">
                  <c:v>190</c:v>
                </c:pt>
                <c:pt idx="24" formatCode="General">
                  <c:v>90</c:v>
                </c:pt>
                <c:pt idx="25" formatCode="General">
                  <c:v>0</c:v>
                </c:pt>
              </c:numCache>
            </c:numRef>
          </c:xVal>
          <c:yVal>
            <c:numRef>
              <c:f>Auspuffentwurf!$D$10:$AC$10</c:f>
              <c:numCache>
                <c:formatCode>General</c:formatCode>
                <c:ptCount val="26"/>
                <c:pt idx="0">
                  <c:v>41</c:v>
                </c:pt>
                <c:pt idx="1">
                  <c:v>41</c:v>
                </c:pt>
                <c:pt idx="2">
                  <c:v>42</c:v>
                </c:pt>
                <c:pt idx="3">
                  <c:v>59</c:v>
                </c:pt>
                <c:pt idx="4">
                  <c:v>111</c:v>
                </c:pt>
                <c:pt idx="5">
                  <c:v>111</c:v>
                </c:pt>
                <c:pt idx="6">
                  <c:v>36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-36</c:v>
                </c:pt>
                <c:pt idx="20">
                  <c:v>-111</c:v>
                </c:pt>
                <c:pt idx="21">
                  <c:v>-111</c:v>
                </c:pt>
                <c:pt idx="22">
                  <c:v>-59</c:v>
                </c:pt>
                <c:pt idx="23">
                  <c:v>-42</c:v>
                </c:pt>
                <c:pt idx="24">
                  <c:v>-41</c:v>
                </c:pt>
                <c:pt idx="25">
                  <c:v>-41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08-4BD6-A315-F6170CA67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395360"/>
        <c:axId val="1"/>
      </c:scatterChart>
      <c:valAx>
        <c:axId val="557395360"/>
        <c:scaling>
          <c:orientation val="minMax"/>
          <c:max val="1300"/>
        </c:scaling>
        <c:delete val="0"/>
        <c:axPos val="b"/>
        <c:majorGridlines/>
        <c:numFmt formatCode="General" sourceLinked="1"/>
        <c:majorTickMark val="out"/>
        <c:minorTickMark val="cross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At val="0"/>
        <c:crossBetween val="midCat"/>
        <c:majorUnit val="20"/>
        <c:minorUnit val="10"/>
      </c:valAx>
      <c:valAx>
        <c:axId val="1"/>
        <c:scaling>
          <c:orientation val="minMax"/>
          <c:max val="150"/>
          <c:min val="-150"/>
        </c:scaling>
        <c:delete val="0"/>
        <c:axPos val="l"/>
        <c:majorGridlines>
          <c:spPr>
            <a:ln w="25400">
              <a:solidFill>
                <a:srgbClr val="878787"/>
              </a:solidFill>
              <a:prstDash val="solid"/>
            </a:ln>
          </c:spPr>
        </c:majorGridlines>
        <c:minorGridlines>
          <c:spPr>
            <a:ln w="3175"/>
          </c:spPr>
        </c:minorGridlines>
        <c:numFmt formatCode="General" sourceLinked="1"/>
        <c:majorTickMark val="out"/>
        <c:minorTickMark val="cross"/>
        <c:tickLblPos val="low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557395360"/>
        <c:crossesAt val="0"/>
        <c:crossBetween val="midCat"/>
        <c:majorUnit val="10"/>
        <c:min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026713269568432E-2"/>
          <c:y val="2.7534926012659836E-2"/>
          <c:w val="0.14554516498782907"/>
          <c:h val="0.26649418025651955"/>
        </c:manualLayout>
      </c:layout>
      <c:overlay val="0"/>
      <c:spPr>
        <a:solidFill>
          <a:schemeClr val="accent6">
            <a:lumMod val="20000"/>
            <a:lumOff val="80000"/>
          </a:schemeClr>
        </a:solidFill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75" l="0.25" r="0.25" t="0.75" header="0.3" footer="0.3"/>
    <c:pageSetup paperSize="284" firstPageNumber="0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781050</xdr:colOff>
      <xdr:row>0</xdr:row>
      <xdr:rowOff>0</xdr:rowOff>
    </xdr:from>
    <xdr:to>
      <xdr:col>14</xdr:col>
      <xdr:colOff>1028700</xdr:colOff>
      <xdr:row>11</xdr:row>
      <xdr:rowOff>133351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0"/>
          <a:ext cx="8124825" cy="223837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485775</xdr:colOff>
      <xdr:row>11</xdr:row>
      <xdr:rowOff>235094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14E4ABC-B1E1-49C7-85AA-7A02689D6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67325" cy="2340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102419</xdr:colOff>
      <xdr:row>17</xdr:row>
      <xdr:rowOff>177185</xdr:rowOff>
    </xdr:from>
    <xdr:to>
      <xdr:col>18</xdr:col>
      <xdr:colOff>583790</xdr:colOff>
      <xdr:row>44</xdr:row>
      <xdr:rowOff>153629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775845E-15B6-4FD1-AE41-74963F842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30724</xdr:colOff>
      <xdr:row>44</xdr:row>
      <xdr:rowOff>184355</xdr:rowOff>
    </xdr:from>
    <xdr:to>
      <xdr:col>18</xdr:col>
      <xdr:colOff>604273</xdr:colOff>
      <xdr:row>80</xdr:row>
      <xdr:rowOff>107912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BE99903-D44B-3000-26D0-6E61F08C7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4434" y="8900242"/>
          <a:ext cx="14533307" cy="6929041"/>
        </a:xfrm>
        <a:prstGeom prst="rect">
          <a:avLst/>
        </a:prstGeom>
      </xdr:spPr>
    </xdr:pic>
    <xdr:clientData/>
  </xdr:twoCellAnchor>
  <xdr:twoCellAnchor editAs="oneCell">
    <xdr:from>
      <xdr:col>2</xdr:col>
      <xdr:colOff>297016</xdr:colOff>
      <xdr:row>14</xdr:row>
      <xdr:rowOff>174113</xdr:rowOff>
    </xdr:from>
    <xdr:to>
      <xdr:col>9</xdr:col>
      <xdr:colOff>186806</xdr:colOff>
      <xdr:row>29</xdr:row>
      <xdr:rowOff>30727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B12A0127-1754-4996-B782-79C2C8EFD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9193" y="3041855"/>
          <a:ext cx="6270516" cy="27858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4</xdr:col>
      <xdr:colOff>171740</xdr:colOff>
      <xdr:row>9</xdr:row>
      <xdr:rowOff>171738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E119AC8-5B8F-4C6B-5316-2DDDE46F8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2675" y="0"/>
          <a:ext cx="2076740" cy="2067213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10</xdr:row>
      <xdr:rowOff>104775</xdr:rowOff>
    </xdr:from>
    <xdr:to>
      <xdr:col>4</xdr:col>
      <xdr:colOff>238429</xdr:colOff>
      <xdr:row>18</xdr:row>
      <xdr:rowOff>104988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C863AFC-A5D7-6F15-DBEB-18582D405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14575" y="2200275"/>
          <a:ext cx="2181529" cy="152421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19</xdr:row>
      <xdr:rowOff>76200</xdr:rowOff>
    </xdr:from>
    <xdr:to>
      <xdr:col>4</xdr:col>
      <xdr:colOff>124110</xdr:colOff>
      <xdr:row>27</xdr:row>
      <xdr:rowOff>38307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E5EA53C-657C-846A-6328-3ACFA237B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3150" y="3886200"/>
          <a:ext cx="2038635" cy="1486107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28</xdr:row>
      <xdr:rowOff>19050</xdr:rowOff>
    </xdr:from>
    <xdr:to>
      <xdr:col>3</xdr:col>
      <xdr:colOff>743219</xdr:colOff>
      <xdr:row>34</xdr:row>
      <xdr:rowOff>85894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6415340-FADD-23F3-61EA-DED50A0F6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14575" y="5543550"/>
          <a:ext cx="1924319" cy="1209844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5</xdr:row>
      <xdr:rowOff>66675</xdr:rowOff>
    </xdr:from>
    <xdr:to>
      <xdr:col>15</xdr:col>
      <xdr:colOff>125007</xdr:colOff>
      <xdr:row>34</xdr:row>
      <xdr:rowOff>67446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EFD4BD92-EBDC-F52F-133A-58394A0B0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610100" y="1209675"/>
          <a:ext cx="8468907" cy="5525271"/>
        </a:xfrm>
        <a:prstGeom prst="rect">
          <a:avLst/>
        </a:prstGeom>
      </xdr:spPr>
    </xdr:pic>
    <xdr:clientData/>
  </xdr:twoCellAnchor>
  <xdr:twoCellAnchor editAs="oneCell">
    <xdr:from>
      <xdr:col>10</xdr:col>
      <xdr:colOff>323851</xdr:colOff>
      <xdr:row>14</xdr:row>
      <xdr:rowOff>85725</xdr:rowOff>
    </xdr:from>
    <xdr:to>
      <xdr:col>15</xdr:col>
      <xdr:colOff>95250</xdr:colOff>
      <xdr:row>22</xdr:row>
      <xdr:rowOff>152836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E32ED1DC-9F67-4C0C-9523-4C5F96EC0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1" y="2933700"/>
          <a:ext cx="3581399" cy="1591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1:P34"/>
  <sheetViews>
    <sheetView tabSelected="1" workbookViewId="0">
      <selection activeCell="H33" sqref="H33"/>
    </sheetView>
  </sheetViews>
  <sheetFormatPr baseColWidth="10" defaultRowHeight="15" x14ac:dyDescent="0.25"/>
  <cols>
    <col min="2" max="2" width="13.42578125" customWidth="1"/>
    <col min="5" max="5" width="12.5703125" bestFit="1" customWidth="1"/>
    <col min="9" max="9" width="7" customWidth="1"/>
    <col min="10" max="10" width="13.7109375" customWidth="1"/>
    <col min="11" max="11" width="16.28515625" customWidth="1"/>
    <col min="15" max="15" width="16.42578125" customWidth="1"/>
  </cols>
  <sheetData>
    <row r="11" spans="2:15" ht="15.75" thickBot="1" x14ac:dyDescent="0.3"/>
    <row r="12" spans="2:15" ht="19.5" thickBot="1" x14ac:dyDescent="0.35">
      <c r="B12" s="68" t="s">
        <v>17</v>
      </c>
    </row>
    <row r="13" spans="2:15" ht="15.75" thickBot="1" x14ac:dyDescent="0.3"/>
    <row r="14" spans="2:15" ht="15.75" thickBot="1" x14ac:dyDescent="0.3">
      <c r="B14" s="34">
        <f>B17/360*B20</f>
        <v>2.7083333333333334E-3</v>
      </c>
      <c r="C14" s="35" t="s">
        <v>13</v>
      </c>
      <c r="D14" s="29"/>
      <c r="E14" s="29"/>
      <c r="F14" s="28" t="s">
        <v>14</v>
      </c>
      <c r="G14" s="36">
        <f>B14*B22</f>
        <v>1.4625000000000001</v>
      </c>
      <c r="H14" s="3" t="s">
        <v>15</v>
      </c>
      <c r="J14" s="48" t="s">
        <v>11</v>
      </c>
      <c r="K14" s="27" t="s">
        <v>5</v>
      </c>
      <c r="L14" s="27" t="s">
        <v>10</v>
      </c>
      <c r="M14" s="27"/>
      <c r="N14" s="27" t="s">
        <v>16</v>
      </c>
      <c r="O14" s="30"/>
    </row>
    <row r="15" spans="2:15" x14ac:dyDescent="0.25">
      <c r="B15" s="37">
        <f>B17/360*B18</f>
        <v>6.2500000000000001E-4</v>
      </c>
      <c r="C15" s="1" t="s">
        <v>0</v>
      </c>
      <c r="D15" s="1"/>
      <c r="E15" s="1"/>
      <c r="F15" s="38" t="s">
        <v>14</v>
      </c>
      <c r="G15" s="39">
        <f>B15*B22</f>
        <v>0.33750000000000002</v>
      </c>
      <c r="H15" s="4" t="s">
        <v>15</v>
      </c>
      <c r="J15" s="51">
        <f t="shared" ref="J15:J29" si="0">($B$22*($B$19-($B$19-$B$20)/2))/(K15)*9.5</f>
        <v>273.60000000000002</v>
      </c>
      <c r="K15" s="52">
        <v>3000</v>
      </c>
      <c r="L15" s="53">
        <f t="shared" ref="L15:L29" si="1">(($B$22*($B$19-($B$19-$B$20)/2))/(K15)*9.5)*2</f>
        <v>547.20000000000005</v>
      </c>
      <c r="M15" s="54">
        <f t="shared" ref="M15:M29" si="2">L15/$B$23</f>
        <v>5.333333333333333</v>
      </c>
      <c r="N15" s="55">
        <f t="shared" ref="N15:N29" si="3">M15/2</f>
        <v>2.6666666666666665</v>
      </c>
      <c r="O15" s="49"/>
    </row>
    <row r="16" spans="2:15" x14ac:dyDescent="0.25">
      <c r="B16" s="37">
        <f>B17/360*B19</f>
        <v>3.9583333333333328E-3</v>
      </c>
      <c r="C16" s="40" t="s">
        <v>1</v>
      </c>
      <c r="D16" s="1"/>
      <c r="E16" s="1"/>
      <c r="F16" s="38" t="s">
        <v>14</v>
      </c>
      <c r="G16" s="39">
        <f>B16*B22</f>
        <v>2.1374999999999997</v>
      </c>
      <c r="H16" s="4" t="s">
        <v>15</v>
      </c>
      <c r="J16" s="56">
        <f t="shared" si="0"/>
        <v>234.51428571428573</v>
      </c>
      <c r="K16" s="57">
        <v>3500</v>
      </c>
      <c r="L16" s="58">
        <f t="shared" si="1"/>
        <v>469.02857142857147</v>
      </c>
      <c r="M16" s="59">
        <f t="shared" si="2"/>
        <v>4.5714285714285712</v>
      </c>
      <c r="N16" s="60">
        <f t="shared" si="3"/>
        <v>2.2857142857142856</v>
      </c>
      <c r="O16" s="46"/>
    </row>
    <row r="17" spans="2:16" x14ac:dyDescent="0.25">
      <c r="B17" s="37">
        <f>1/(B21/60)</f>
        <v>7.4999999999999997E-3</v>
      </c>
      <c r="C17" s="40" t="s">
        <v>2</v>
      </c>
      <c r="D17" s="1"/>
      <c r="E17" s="1"/>
      <c r="F17" s="1"/>
      <c r="G17" s="1"/>
      <c r="H17" s="4"/>
      <c r="J17" s="56">
        <f t="shared" si="0"/>
        <v>205.20000000000002</v>
      </c>
      <c r="K17" s="57">
        <v>4000</v>
      </c>
      <c r="L17" s="58">
        <f t="shared" si="1"/>
        <v>410.40000000000003</v>
      </c>
      <c r="M17" s="59">
        <f t="shared" si="2"/>
        <v>4</v>
      </c>
      <c r="N17" s="60">
        <f t="shared" si="3"/>
        <v>2</v>
      </c>
      <c r="O17" s="45"/>
    </row>
    <row r="18" spans="2:16" x14ac:dyDescent="0.25">
      <c r="B18" s="70">
        <f>(B19-B20)/2</f>
        <v>30</v>
      </c>
      <c r="C18" s="40" t="s">
        <v>9</v>
      </c>
      <c r="D18" s="1"/>
      <c r="E18" s="1"/>
      <c r="F18" s="1"/>
      <c r="G18" s="1"/>
      <c r="H18" s="4"/>
      <c r="J18" s="56">
        <f t="shared" si="0"/>
        <v>182.4</v>
      </c>
      <c r="K18" s="57">
        <v>4500</v>
      </c>
      <c r="L18" s="58">
        <f t="shared" si="1"/>
        <v>364.8</v>
      </c>
      <c r="M18" s="59">
        <f t="shared" si="2"/>
        <v>3.5555555555555554</v>
      </c>
      <c r="N18" s="60">
        <f t="shared" si="3"/>
        <v>1.7777777777777777</v>
      </c>
      <c r="O18" s="46"/>
    </row>
    <row r="19" spans="2:16" x14ac:dyDescent="0.25">
      <c r="B19" s="66">
        <v>190</v>
      </c>
      <c r="C19" s="40" t="s">
        <v>3</v>
      </c>
      <c r="D19" s="1"/>
      <c r="E19" s="1"/>
      <c r="F19" s="1"/>
      <c r="G19" s="1"/>
      <c r="H19" s="4"/>
      <c r="J19" s="56">
        <f t="shared" si="0"/>
        <v>164.16000000000003</v>
      </c>
      <c r="K19" s="57">
        <v>5000</v>
      </c>
      <c r="L19" s="58">
        <f t="shared" si="1"/>
        <v>328.32000000000005</v>
      </c>
      <c r="M19" s="59">
        <f t="shared" si="2"/>
        <v>3.2</v>
      </c>
      <c r="N19" s="60">
        <f t="shared" si="3"/>
        <v>1.6</v>
      </c>
      <c r="O19" s="47"/>
    </row>
    <row r="20" spans="2:16" x14ac:dyDescent="0.25">
      <c r="B20" s="66">
        <v>130</v>
      </c>
      <c r="C20" s="40" t="s">
        <v>4</v>
      </c>
      <c r="D20" s="1"/>
      <c r="E20" s="1"/>
      <c r="F20" s="1"/>
      <c r="G20" s="1"/>
      <c r="H20" s="4"/>
      <c r="J20" s="56">
        <f t="shared" si="0"/>
        <v>149.23636363636365</v>
      </c>
      <c r="K20" s="57">
        <v>5500</v>
      </c>
      <c r="L20" s="58">
        <f t="shared" si="1"/>
        <v>298.4727272727273</v>
      </c>
      <c r="M20" s="59">
        <f t="shared" si="2"/>
        <v>2.9090909090909092</v>
      </c>
      <c r="N20" s="60">
        <f t="shared" si="3"/>
        <v>1.4545454545454546</v>
      </c>
      <c r="O20" s="47"/>
    </row>
    <row r="21" spans="2:16" x14ac:dyDescent="0.25">
      <c r="B21" s="66">
        <v>8000</v>
      </c>
      <c r="C21" s="40" t="s">
        <v>5</v>
      </c>
      <c r="D21" s="1"/>
      <c r="E21" s="1"/>
      <c r="F21" s="1"/>
      <c r="G21" s="1"/>
      <c r="H21" s="4"/>
      <c r="J21" s="56">
        <f t="shared" si="0"/>
        <v>136.80000000000001</v>
      </c>
      <c r="K21" s="57">
        <v>6000</v>
      </c>
      <c r="L21" s="58">
        <f t="shared" si="1"/>
        <v>273.60000000000002</v>
      </c>
      <c r="M21" s="59">
        <f t="shared" si="2"/>
        <v>2.6666666666666665</v>
      </c>
      <c r="N21" s="60">
        <f t="shared" si="3"/>
        <v>1.3333333333333333</v>
      </c>
      <c r="O21" s="46"/>
    </row>
    <row r="22" spans="2:16" x14ac:dyDescent="0.25">
      <c r="B22" s="69">
        <v>540</v>
      </c>
      <c r="C22" s="40" t="s">
        <v>6</v>
      </c>
      <c r="D22" s="1"/>
      <c r="E22" s="1"/>
      <c r="F22" s="1"/>
      <c r="G22" s="1"/>
      <c r="H22" s="4"/>
      <c r="J22" s="56">
        <f t="shared" si="0"/>
        <v>126.27692307692308</v>
      </c>
      <c r="K22" s="57">
        <v>6500</v>
      </c>
      <c r="L22" s="58">
        <f t="shared" si="1"/>
        <v>252.55384615384617</v>
      </c>
      <c r="M22" s="59">
        <f t="shared" si="2"/>
        <v>2.4615384615384617</v>
      </c>
      <c r="N22" s="60">
        <f t="shared" si="3"/>
        <v>1.2307692307692308</v>
      </c>
      <c r="O22" s="46"/>
    </row>
    <row r="23" spans="2:16" x14ac:dyDescent="0.25">
      <c r="B23" s="41">
        <f>(B22*(B19-(B19-B20)/2))/(B21)*9.5</f>
        <v>102.60000000000001</v>
      </c>
      <c r="C23" s="40" t="s">
        <v>7</v>
      </c>
      <c r="D23" s="1"/>
      <c r="E23" s="1"/>
      <c r="F23" s="1"/>
      <c r="G23" s="1"/>
      <c r="H23" s="4"/>
      <c r="J23" s="56">
        <f t="shared" si="0"/>
        <v>117.25714285714287</v>
      </c>
      <c r="K23" s="57">
        <v>7000</v>
      </c>
      <c r="L23" s="58">
        <f t="shared" si="1"/>
        <v>234.51428571428573</v>
      </c>
      <c r="M23" s="59">
        <f t="shared" si="2"/>
        <v>2.2857142857142856</v>
      </c>
      <c r="N23" s="60">
        <f t="shared" si="3"/>
        <v>1.1428571428571428</v>
      </c>
      <c r="O23" s="46"/>
    </row>
    <row r="24" spans="2:16" ht="15.75" thickBot="1" x14ac:dyDescent="0.3">
      <c r="B24" s="67">
        <f>(B19*B22*1000)/(12*B21)/9.5</f>
        <v>112.5</v>
      </c>
      <c r="C24" s="42" t="s">
        <v>8</v>
      </c>
      <c r="D24" s="6"/>
      <c r="E24" s="6"/>
      <c r="F24" s="6"/>
      <c r="G24" s="6"/>
      <c r="H24" s="5"/>
      <c r="J24" s="56">
        <f t="shared" si="0"/>
        <v>109.44</v>
      </c>
      <c r="K24" s="57">
        <v>7500</v>
      </c>
      <c r="L24" s="58">
        <f t="shared" si="1"/>
        <v>218.88</v>
      </c>
      <c r="M24" s="59">
        <f t="shared" si="2"/>
        <v>2.1333333333333333</v>
      </c>
      <c r="N24" s="60">
        <f t="shared" si="3"/>
        <v>1.0666666666666667</v>
      </c>
      <c r="O24" s="45"/>
    </row>
    <row r="25" spans="2:16" x14ac:dyDescent="0.25">
      <c r="J25" s="56">
        <f t="shared" si="0"/>
        <v>102.60000000000001</v>
      </c>
      <c r="K25" s="57">
        <v>8000</v>
      </c>
      <c r="L25" s="58">
        <f t="shared" si="1"/>
        <v>205.20000000000002</v>
      </c>
      <c r="M25" s="59">
        <f t="shared" si="2"/>
        <v>2</v>
      </c>
      <c r="N25" s="60">
        <f t="shared" si="3"/>
        <v>1</v>
      </c>
      <c r="O25" s="45"/>
    </row>
    <row r="26" spans="2:16" x14ac:dyDescent="0.25">
      <c r="J26" s="56">
        <f t="shared" si="0"/>
        <v>96.564705882352939</v>
      </c>
      <c r="K26" s="57">
        <v>8500</v>
      </c>
      <c r="L26" s="58">
        <f t="shared" si="1"/>
        <v>193.12941176470588</v>
      </c>
      <c r="M26" s="59">
        <f t="shared" si="2"/>
        <v>1.8823529411764703</v>
      </c>
      <c r="N26" s="60">
        <f t="shared" si="3"/>
        <v>0.94117647058823517</v>
      </c>
      <c r="O26" s="45"/>
    </row>
    <row r="27" spans="2:16" x14ac:dyDescent="0.25">
      <c r="J27" s="56">
        <f t="shared" si="0"/>
        <v>91.2</v>
      </c>
      <c r="K27" s="57">
        <v>9000</v>
      </c>
      <c r="L27" s="58">
        <f t="shared" si="1"/>
        <v>182.4</v>
      </c>
      <c r="M27" s="59">
        <f t="shared" si="2"/>
        <v>1.7777777777777777</v>
      </c>
      <c r="N27" s="60">
        <f t="shared" si="3"/>
        <v>0.88888888888888884</v>
      </c>
      <c r="O27" s="46"/>
    </row>
    <row r="28" spans="2:16" x14ac:dyDescent="0.25">
      <c r="J28" s="56">
        <f t="shared" si="0"/>
        <v>86.4</v>
      </c>
      <c r="K28" s="57">
        <v>9500</v>
      </c>
      <c r="L28" s="58">
        <f t="shared" si="1"/>
        <v>172.8</v>
      </c>
      <c r="M28" s="59">
        <f t="shared" si="2"/>
        <v>1.6842105263157894</v>
      </c>
      <c r="N28" s="60">
        <f t="shared" si="3"/>
        <v>0.84210526315789469</v>
      </c>
      <c r="O28" s="46"/>
    </row>
    <row r="29" spans="2:16" ht="15.75" thickBot="1" x14ac:dyDescent="0.3">
      <c r="J29" s="61">
        <f t="shared" si="0"/>
        <v>82.080000000000013</v>
      </c>
      <c r="K29" s="62">
        <v>10000</v>
      </c>
      <c r="L29" s="63">
        <f t="shared" si="1"/>
        <v>164.16000000000003</v>
      </c>
      <c r="M29" s="64">
        <f t="shared" si="2"/>
        <v>1.6</v>
      </c>
      <c r="N29" s="65">
        <f t="shared" si="3"/>
        <v>0.8</v>
      </c>
      <c r="O29" s="50"/>
    </row>
    <row r="30" spans="2:16" x14ac:dyDescent="0.25">
      <c r="K30" s="7"/>
      <c r="L30" s="2"/>
      <c r="M30" s="7"/>
      <c r="N30" s="43"/>
      <c r="O30" s="44"/>
      <c r="P30" s="2"/>
    </row>
    <row r="31" spans="2:16" x14ac:dyDescent="0.25">
      <c r="K31" s="7"/>
      <c r="L31" s="2"/>
      <c r="M31" s="7"/>
      <c r="N31" s="43"/>
      <c r="O31" s="44"/>
      <c r="P31" s="2"/>
    </row>
    <row r="32" spans="2:16" x14ac:dyDescent="0.25">
      <c r="K32" s="1"/>
      <c r="L32" s="1"/>
      <c r="M32" s="1"/>
      <c r="N32" s="1"/>
      <c r="O32" s="1"/>
      <c r="P32" s="1"/>
    </row>
    <row r="34" spans="11:16" x14ac:dyDescent="0.25">
      <c r="K34" s="33"/>
      <c r="L34" s="33"/>
      <c r="M34" s="33"/>
      <c r="N34" s="33"/>
      <c r="O34" s="33"/>
      <c r="P34" s="33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90F89-16E2-4DC4-B33D-669F51DDC6D6}">
  <dimension ref="B1:AP71"/>
  <sheetViews>
    <sheetView zoomScale="93" zoomScaleNormal="93" workbookViewId="0">
      <selection activeCell="I17" sqref="I17"/>
    </sheetView>
  </sheetViews>
  <sheetFormatPr baseColWidth="10" defaultColWidth="10.7109375" defaultRowHeight="15" x14ac:dyDescent="0.25"/>
  <cols>
    <col min="1" max="1" width="2.42578125" customWidth="1"/>
    <col min="2" max="2" width="18" customWidth="1"/>
    <col min="3" max="11" width="13.7109375" customWidth="1"/>
    <col min="12" max="12" width="14.7109375" customWidth="1"/>
    <col min="13" max="15" width="15.7109375" customWidth="1"/>
    <col min="16" max="16" width="13.7109375" customWidth="1"/>
    <col min="17" max="17" width="13.85546875" bestFit="1" customWidth="1"/>
    <col min="257" max="257" width="2.42578125" customWidth="1"/>
    <col min="258" max="267" width="13.7109375" customWidth="1"/>
    <col min="268" max="268" width="14.7109375" customWidth="1"/>
    <col min="269" max="271" width="15.7109375" customWidth="1"/>
    <col min="272" max="272" width="13.7109375" customWidth="1"/>
    <col min="273" max="273" width="13.85546875" bestFit="1" customWidth="1"/>
    <col min="513" max="513" width="2.42578125" customWidth="1"/>
    <col min="514" max="523" width="13.7109375" customWidth="1"/>
    <col min="524" max="524" width="14.7109375" customWidth="1"/>
    <col min="525" max="527" width="15.7109375" customWidth="1"/>
    <col min="528" max="528" width="13.7109375" customWidth="1"/>
    <col min="529" max="529" width="13.85546875" bestFit="1" customWidth="1"/>
    <col min="769" max="769" width="2.42578125" customWidth="1"/>
    <col min="770" max="779" width="13.7109375" customWidth="1"/>
    <col min="780" max="780" width="14.7109375" customWidth="1"/>
    <col min="781" max="783" width="15.7109375" customWidth="1"/>
    <col min="784" max="784" width="13.7109375" customWidth="1"/>
    <col min="785" max="785" width="13.85546875" bestFit="1" customWidth="1"/>
    <col min="1025" max="1025" width="2.42578125" customWidth="1"/>
    <col min="1026" max="1035" width="13.7109375" customWidth="1"/>
    <col min="1036" max="1036" width="14.7109375" customWidth="1"/>
    <col min="1037" max="1039" width="15.7109375" customWidth="1"/>
    <col min="1040" max="1040" width="13.7109375" customWidth="1"/>
    <col min="1041" max="1041" width="13.85546875" bestFit="1" customWidth="1"/>
    <col min="1281" max="1281" width="2.42578125" customWidth="1"/>
    <col min="1282" max="1291" width="13.7109375" customWidth="1"/>
    <col min="1292" max="1292" width="14.7109375" customWidth="1"/>
    <col min="1293" max="1295" width="15.7109375" customWidth="1"/>
    <col min="1296" max="1296" width="13.7109375" customWidth="1"/>
    <col min="1297" max="1297" width="13.85546875" bestFit="1" customWidth="1"/>
    <col min="1537" max="1537" width="2.42578125" customWidth="1"/>
    <col min="1538" max="1547" width="13.7109375" customWidth="1"/>
    <col min="1548" max="1548" width="14.7109375" customWidth="1"/>
    <col min="1549" max="1551" width="15.7109375" customWidth="1"/>
    <col min="1552" max="1552" width="13.7109375" customWidth="1"/>
    <col min="1553" max="1553" width="13.85546875" bestFit="1" customWidth="1"/>
    <col min="1793" max="1793" width="2.42578125" customWidth="1"/>
    <col min="1794" max="1803" width="13.7109375" customWidth="1"/>
    <col min="1804" max="1804" width="14.7109375" customWidth="1"/>
    <col min="1805" max="1807" width="15.7109375" customWidth="1"/>
    <col min="1808" max="1808" width="13.7109375" customWidth="1"/>
    <col min="1809" max="1809" width="13.85546875" bestFit="1" customWidth="1"/>
    <col min="2049" max="2049" width="2.42578125" customWidth="1"/>
    <col min="2050" max="2059" width="13.7109375" customWidth="1"/>
    <col min="2060" max="2060" width="14.7109375" customWidth="1"/>
    <col min="2061" max="2063" width="15.7109375" customWidth="1"/>
    <col min="2064" max="2064" width="13.7109375" customWidth="1"/>
    <col min="2065" max="2065" width="13.85546875" bestFit="1" customWidth="1"/>
    <col min="2305" max="2305" width="2.42578125" customWidth="1"/>
    <col min="2306" max="2315" width="13.7109375" customWidth="1"/>
    <col min="2316" max="2316" width="14.7109375" customWidth="1"/>
    <col min="2317" max="2319" width="15.7109375" customWidth="1"/>
    <col min="2320" max="2320" width="13.7109375" customWidth="1"/>
    <col min="2321" max="2321" width="13.85546875" bestFit="1" customWidth="1"/>
    <col min="2561" max="2561" width="2.42578125" customWidth="1"/>
    <col min="2562" max="2571" width="13.7109375" customWidth="1"/>
    <col min="2572" max="2572" width="14.7109375" customWidth="1"/>
    <col min="2573" max="2575" width="15.7109375" customWidth="1"/>
    <col min="2576" max="2576" width="13.7109375" customWidth="1"/>
    <col min="2577" max="2577" width="13.85546875" bestFit="1" customWidth="1"/>
    <col min="2817" max="2817" width="2.42578125" customWidth="1"/>
    <col min="2818" max="2827" width="13.7109375" customWidth="1"/>
    <col min="2828" max="2828" width="14.7109375" customWidth="1"/>
    <col min="2829" max="2831" width="15.7109375" customWidth="1"/>
    <col min="2832" max="2832" width="13.7109375" customWidth="1"/>
    <col min="2833" max="2833" width="13.85546875" bestFit="1" customWidth="1"/>
    <col min="3073" max="3073" width="2.42578125" customWidth="1"/>
    <col min="3074" max="3083" width="13.7109375" customWidth="1"/>
    <col min="3084" max="3084" width="14.7109375" customWidth="1"/>
    <col min="3085" max="3087" width="15.7109375" customWidth="1"/>
    <col min="3088" max="3088" width="13.7109375" customWidth="1"/>
    <col min="3089" max="3089" width="13.85546875" bestFit="1" customWidth="1"/>
    <col min="3329" max="3329" width="2.42578125" customWidth="1"/>
    <col min="3330" max="3339" width="13.7109375" customWidth="1"/>
    <col min="3340" max="3340" width="14.7109375" customWidth="1"/>
    <col min="3341" max="3343" width="15.7109375" customWidth="1"/>
    <col min="3344" max="3344" width="13.7109375" customWidth="1"/>
    <col min="3345" max="3345" width="13.85546875" bestFit="1" customWidth="1"/>
    <col min="3585" max="3585" width="2.42578125" customWidth="1"/>
    <col min="3586" max="3595" width="13.7109375" customWidth="1"/>
    <col min="3596" max="3596" width="14.7109375" customWidth="1"/>
    <col min="3597" max="3599" width="15.7109375" customWidth="1"/>
    <col min="3600" max="3600" width="13.7109375" customWidth="1"/>
    <col min="3601" max="3601" width="13.85546875" bestFit="1" customWidth="1"/>
    <col min="3841" max="3841" width="2.42578125" customWidth="1"/>
    <col min="3842" max="3851" width="13.7109375" customWidth="1"/>
    <col min="3852" max="3852" width="14.7109375" customWidth="1"/>
    <col min="3853" max="3855" width="15.7109375" customWidth="1"/>
    <col min="3856" max="3856" width="13.7109375" customWidth="1"/>
    <col min="3857" max="3857" width="13.85546875" bestFit="1" customWidth="1"/>
    <col min="4097" max="4097" width="2.42578125" customWidth="1"/>
    <col min="4098" max="4107" width="13.7109375" customWidth="1"/>
    <col min="4108" max="4108" width="14.7109375" customWidth="1"/>
    <col min="4109" max="4111" width="15.7109375" customWidth="1"/>
    <col min="4112" max="4112" width="13.7109375" customWidth="1"/>
    <col min="4113" max="4113" width="13.85546875" bestFit="1" customWidth="1"/>
    <col min="4353" max="4353" width="2.42578125" customWidth="1"/>
    <col min="4354" max="4363" width="13.7109375" customWidth="1"/>
    <col min="4364" max="4364" width="14.7109375" customWidth="1"/>
    <col min="4365" max="4367" width="15.7109375" customWidth="1"/>
    <col min="4368" max="4368" width="13.7109375" customWidth="1"/>
    <col min="4369" max="4369" width="13.85546875" bestFit="1" customWidth="1"/>
    <col min="4609" max="4609" width="2.42578125" customWidth="1"/>
    <col min="4610" max="4619" width="13.7109375" customWidth="1"/>
    <col min="4620" max="4620" width="14.7109375" customWidth="1"/>
    <col min="4621" max="4623" width="15.7109375" customWidth="1"/>
    <col min="4624" max="4624" width="13.7109375" customWidth="1"/>
    <col min="4625" max="4625" width="13.85546875" bestFit="1" customWidth="1"/>
    <col min="4865" max="4865" width="2.42578125" customWidth="1"/>
    <col min="4866" max="4875" width="13.7109375" customWidth="1"/>
    <col min="4876" max="4876" width="14.7109375" customWidth="1"/>
    <col min="4877" max="4879" width="15.7109375" customWidth="1"/>
    <col min="4880" max="4880" width="13.7109375" customWidth="1"/>
    <col min="4881" max="4881" width="13.85546875" bestFit="1" customWidth="1"/>
    <col min="5121" max="5121" width="2.42578125" customWidth="1"/>
    <col min="5122" max="5131" width="13.7109375" customWidth="1"/>
    <col min="5132" max="5132" width="14.7109375" customWidth="1"/>
    <col min="5133" max="5135" width="15.7109375" customWidth="1"/>
    <col min="5136" max="5136" width="13.7109375" customWidth="1"/>
    <col min="5137" max="5137" width="13.85546875" bestFit="1" customWidth="1"/>
    <col min="5377" max="5377" width="2.42578125" customWidth="1"/>
    <col min="5378" max="5387" width="13.7109375" customWidth="1"/>
    <col min="5388" max="5388" width="14.7109375" customWidth="1"/>
    <col min="5389" max="5391" width="15.7109375" customWidth="1"/>
    <col min="5392" max="5392" width="13.7109375" customWidth="1"/>
    <col min="5393" max="5393" width="13.85546875" bestFit="1" customWidth="1"/>
    <col min="5633" max="5633" width="2.42578125" customWidth="1"/>
    <col min="5634" max="5643" width="13.7109375" customWidth="1"/>
    <col min="5644" max="5644" width="14.7109375" customWidth="1"/>
    <col min="5645" max="5647" width="15.7109375" customWidth="1"/>
    <col min="5648" max="5648" width="13.7109375" customWidth="1"/>
    <col min="5649" max="5649" width="13.85546875" bestFit="1" customWidth="1"/>
    <col min="5889" max="5889" width="2.42578125" customWidth="1"/>
    <col min="5890" max="5899" width="13.7109375" customWidth="1"/>
    <col min="5900" max="5900" width="14.7109375" customWidth="1"/>
    <col min="5901" max="5903" width="15.7109375" customWidth="1"/>
    <col min="5904" max="5904" width="13.7109375" customWidth="1"/>
    <col min="5905" max="5905" width="13.85546875" bestFit="1" customWidth="1"/>
    <col min="6145" max="6145" width="2.42578125" customWidth="1"/>
    <col min="6146" max="6155" width="13.7109375" customWidth="1"/>
    <col min="6156" max="6156" width="14.7109375" customWidth="1"/>
    <col min="6157" max="6159" width="15.7109375" customWidth="1"/>
    <col min="6160" max="6160" width="13.7109375" customWidth="1"/>
    <col min="6161" max="6161" width="13.85546875" bestFit="1" customWidth="1"/>
    <col min="6401" max="6401" width="2.42578125" customWidth="1"/>
    <col min="6402" max="6411" width="13.7109375" customWidth="1"/>
    <col min="6412" max="6412" width="14.7109375" customWidth="1"/>
    <col min="6413" max="6415" width="15.7109375" customWidth="1"/>
    <col min="6416" max="6416" width="13.7109375" customWidth="1"/>
    <col min="6417" max="6417" width="13.85546875" bestFit="1" customWidth="1"/>
    <col min="6657" max="6657" width="2.42578125" customWidth="1"/>
    <col min="6658" max="6667" width="13.7109375" customWidth="1"/>
    <col min="6668" max="6668" width="14.7109375" customWidth="1"/>
    <col min="6669" max="6671" width="15.7109375" customWidth="1"/>
    <col min="6672" max="6672" width="13.7109375" customWidth="1"/>
    <col min="6673" max="6673" width="13.85546875" bestFit="1" customWidth="1"/>
    <col min="6913" max="6913" width="2.42578125" customWidth="1"/>
    <col min="6914" max="6923" width="13.7109375" customWidth="1"/>
    <col min="6924" max="6924" width="14.7109375" customWidth="1"/>
    <col min="6925" max="6927" width="15.7109375" customWidth="1"/>
    <col min="6928" max="6928" width="13.7109375" customWidth="1"/>
    <col min="6929" max="6929" width="13.85546875" bestFit="1" customWidth="1"/>
    <col min="7169" max="7169" width="2.42578125" customWidth="1"/>
    <col min="7170" max="7179" width="13.7109375" customWidth="1"/>
    <col min="7180" max="7180" width="14.7109375" customWidth="1"/>
    <col min="7181" max="7183" width="15.7109375" customWidth="1"/>
    <col min="7184" max="7184" width="13.7109375" customWidth="1"/>
    <col min="7185" max="7185" width="13.85546875" bestFit="1" customWidth="1"/>
    <col min="7425" max="7425" width="2.42578125" customWidth="1"/>
    <col min="7426" max="7435" width="13.7109375" customWidth="1"/>
    <col min="7436" max="7436" width="14.7109375" customWidth="1"/>
    <col min="7437" max="7439" width="15.7109375" customWidth="1"/>
    <col min="7440" max="7440" width="13.7109375" customWidth="1"/>
    <col min="7441" max="7441" width="13.85546875" bestFit="1" customWidth="1"/>
    <col min="7681" max="7681" width="2.42578125" customWidth="1"/>
    <col min="7682" max="7691" width="13.7109375" customWidth="1"/>
    <col min="7692" max="7692" width="14.7109375" customWidth="1"/>
    <col min="7693" max="7695" width="15.7109375" customWidth="1"/>
    <col min="7696" max="7696" width="13.7109375" customWidth="1"/>
    <col min="7697" max="7697" width="13.85546875" bestFit="1" customWidth="1"/>
    <col min="7937" max="7937" width="2.42578125" customWidth="1"/>
    <col min="7938" max="7947" width="13.7109375" customWidth="1"/>
    <col min="7948" max="7948" width="14.7109375" customWidth="1"/>
    <col min="7949" max="7951" width="15.7109375" customWidth="1"/>
    <col min="7952" max="7952" width="13.7109375" customWidth="1"/>
    <col min="7953" max="7953" width="13.85546875" bestFit="1" customWidth="1"/>
    <col min="8193" max="8193" width="2.42578125" customWidth="1"/>
    <col min="8194" max="8203" width="13.7109375" customWidth="1"/>
    <col min="8204" max="8204" width="14.7109375" customWidth="1"/>
    <col min="8205" max="8207" width="15.7109375" customWidth="1"/>
    <col min="8208" max="8208" width="13.7109375" customWidth="1"/>
    <col min="8209" max="8209" width="13.85546875" bestFit="1" customWidth="1"/>
    <col min="8449" max="8449" width="2.42578125" customWidth="1"/>
    <col min="8450" max="8459" width="13.7109375" customWidth="1"/>
    <col min="8460" max="8460" width="14.7109375" customWidth="1"/>
    <col min="8461" max="8463" width="15.7109375" customWidth="1"/>
    <col min="8464" max="8464" width="13.7109375" customWidth="1"/>
    <col min="8465" max="8465" width="13.85546875" bestFit="1" customWidth="1"/>
    <col min="8705" max="8705" width="2.42578125" customWidth="1"/>
    <col min="8706" max="8715" width="13.7109375" customWidth="1"/>
    <col min="8716" max="8716" width="14.7109375" customWidth="1"/>
    <col min="8717" max="8719" width="15.7109375" customWidth="1"/>
    <col min="8720" max="8720" width="13.7109375" customWidth="1"/>
    <col min="8721" max="8721" width="13.85546875" bestFit="1" customWidth="1"/>
    <col min="8961" max="8961" width="2.42578125" customWidth="1"/>
    <col min="8962" max="8971" width="13.7109375" customWidth="1"/>
    <col min="8972" max="8972" width="14.7109375" customWidth="1"/>
    <col min="8973" max="8975" width="15.7109375" customWidth="1"/>
    <col min="8976" max="8976" width="13.7109375" customWidth="1"/>
    <col min="8977" max="8977" width="13.85546875" bestFit="1" customWidth="1"/>
    <col min="9217" max="9217" width="2.42578125" customWidth="1"/>
    <col min="9218" max="9227" width="13.7109375" customWidth="1"/>
    <col min="9228" max="9228" width="14.7109375" customWidth="1"/>
    <col min="9229" max="9231" width="15.7109375" customWidth="1"/>
    <col min="9232" max="9232" width="13.7109375" customWidth="1"/>
    <col min="9233" max="9233" width="13.85546875" bestFit="1" customWidth="1"/>
    <col min="9473" max="9473" width="2.42578125" customWidth="1"/>
    <col min="9474" max="9483" width="13.7109375" customWidth="1"/>
    <col min="9484" max="9484" width="14.7109375" customWidth="1"/>
    <col min="9485" max="9487" width="15.7109375" customWidth="1"/>
    <col min="9488" max="9488" width="13.7109375" customWidth="1"/>
    <col min="9489" max="9489" width="13.85546875" bestFit="1" customWidth="1"/>
    <col min="9729" max="9729" width="2.42578125" customWidth="1"/>
    <col min="9730" max="9739" width="13.7109375" customWidth="1"/>
    <col min="9740" max="9740" width="14.7109375" customWidth="1"/>
    <col min="9741" max="9743" width="15.7109375" customWidth="1"/>
    <col min="9744" max="9744" width="13.7109375" customWidth="1"/>
    <col min="9745" max="9745" width="13.85546875" bestFit="1" customWidth="1"/>
    <col min="9985" max="9985" width="2.42578125" customWidth="1"/>
    <col min="9986" max="9995" width="13.7109375" customWidth="1"/>
    <col min="9996" max="9996" width="14.7109375" customWidth="1"/>
    <col min="9997" max="9999" width="15.7109375" customWidth="1"/>
    <col min="10000" max="10000" width="13.7109375" customWidth="1"/>
    <col min="10001" max="10001" width="13.85546875" bestFit="1" customWidth="1"/>
    <col min="10241" max="10241" width="2.42578125" customWidth="1"/>
    <col min="10242" max="10251" width="13.7109375" customWidth="1"/>
    <col min="10252" max="10252" width="14.7109375" customWidth="1"/>
    <col min="10253" max="10255" width="15.7109375" customWidth="1"/>
    <col min="10256" max="10256" width="13.7109375" customWidth="1"/>
    <col min="10257" max="10257" width="13.85546875" bestFit="1" customWidth="1"/>
    <col min="10497" max="10497" width="2.42578125" customWidth="1"/>
    <col min="10498" max="10507" width="13.7109375" customWidth="1"/>
    <col min="10508" max="10508" width="14.7109375" customWidth="1"/>
    <col min="10509" max="10511" width="15.7109375" customWidth="1"/>
    <col min="10512" max="10512" width="13.7109375" customWidth="1"/>
    <col min="10513" max="10513" width="13.85546875" bestFit="1" customWidth="1"/>
    <col min="10753" max="10753" width="2.42578125" customWidth="1"/>
    <col min="10754" max="10763" width="13.7109375" customWidth="1"/>
    <col min="10764" max="10764" width="14.7109375" customWidth="1"/>
    <col min="10765" max="10767" width="15.7109375" customWidth="1"/>
    <col min="10768" max="10768" width="13.7109375" customWidth="1"/>
    <col min="10769" max="10769" width="13.85546875" bestFit="1" customWidth="1"/>
    <col min="11009" max="11009" width="2.42578125" customWidth="1"/>
    <col min="11010" max="11019" width="13.7109375" customWidth="1"/>
    <col min="11020" max="11020" width="14.7109375" customWidth="1"/>
    <col min="11021" max="11023" width="15.7109375" customWidth="1"/>
    <col min="11024" max="11024" width="13.7109375" customWidth="1"/>
    <col min="11025" max="11025" width="13.85546875" bestFit="1" customWidth="1"/>
    <col min="11265" max="11265" width="2.42578125" customWidth="1"/>
    <col min="11266" max="11275" width="13.7109375" customWidth="1"/>
    <col min="11276" max="11276" width="14.7109375" customWidth="1"/>
    <col min="11277" max="11279" width="15.7109375" customWidth="1"/>
    <col min="11280" max="11280" width="13.7109375" customWidth="1"/>
    <col min="11281" max="11281" width="13.85546875" bestFit="1" customWidth="1"/>
    <col min="11521" max="11521" width="2.42578125" customWidth="1"/>
    <col min="11522" max="11531" width="13.7109375" customWidth="1"/>
    <col min="11532" max="11532" width="14.7109375" customWidth="1"/>
    <col min="11533" max="11535" width="15.7109375" customWidth="1"/>
    <col min="11536" max="11536" width="13.7109375" customWidth="1"/>
    <col min="11537" max="11537" width="13.85546875" bestFit="1" customWidth="1"/>
    <col min="11777" max="11777" width="2.42578125" customWidth="1"/>
    <col min="11778" max="11787" width="13.7109375" customWidth="1"/>
    <col min="11788" max="11788" width="14.7109375" customWidth="1"/>
    <col min="11789" max="11791" width="15.7109375" customWidth="1"/>
    <col min="11792" max="11792" width="13.7109375" customWidth="1"/>
    <col min="11793" max="11793" width="13.85546875" bestFit="1" customWidth="1"/>
    <col min="12033" max="12033" width="2.42578125" customWidth="1"/>
    <col min="12034" max="12043" width="13.7109375" customWidth="1"/>
    <col min="12044" max="12044" width="14.7109375" customWidth="1"/>
    <col min="12045" max="12047" width="15.7109375" customWidth="1"/>
    <col min="12048" max="12048" width="13.7109375" customWidth="1"/>
    <col min="12049" max="12049" width="13.85546875" bestFit="1" customWidth="1"/>
    <col min="12289" max="12289" width="2.42578125" customWidth="1"/>
    <col min="12290" max="12299" width="13.7109375" customWidth="1"/>
    <col min="12300" max="12300" width="14.7109375" customWidth="1"/>
    <col min="12301" max="12303" width="15.7109375" customWidth="1"/>
    <col min="12304" max="12304" width="13.7109375" customWidth="1"/>
    <col min="12305" max="12305" width="13.85546875" bestFit="1" customWidth="1"/>
    <col min="12545" max="12545" width="2.42578125" customWidth="1"/>
    <col min="12546" max="12555" width="13.7109375" customWidth="1"/>
    <col min="12556" max="12556" width="14.7109375" customWidth="1"/>
    <col min="12557" max="12559" width="15.7109375" customWidth="1"/>
    <col min="12560" max="12560" width="13.7109375" customWidth="1"/>
    <col min="12561" max="12561" width="13.85546875" bestFit="1" customWidth="1"/>
    <col min="12801" max="12801" width="2.42578125" customWidth="1"/>
    <col min="12802" max="12811" width="13.7109375" customWidth="1"/>
    <col min="12812" max="12812" width="14.7109375" customWidth="1"/>
    <col min="12813" max="12815" width="15.7109375" customWidth="1"/>
    <col min="12816" max="12816" width="13.7109375" customWidth="1"/>
    <col min="12817" max="12817" width="13.85546875" bestFit="1" customWidth="1"/>
    <col min="13057" max="13057" width="2.42578125" customWidth="1"/>
    <col min="13058" max="13067" width="13.7109375" customWidth="1"/>
    <col min="13068" max="13068" width="14.7109375" customWidth="1"/>
    <col min="13069" max="13071" width="15.7109375" customWidth="1"/>
    <col min="13072" max="13072" width="13.7109375" customWidth="1"/>
    <col min="13073" max="13073" width="13.85546875" bestFit="1" customWidth="1"/>
    <col min="13313" max="13313" width="2.42578125" customWidth="1"/>
    <col min="13314" max="13323" width="13.7109375" customWidth="1"/>
    <col min="13324" max="13324" width="14.7109375" customWidth="1"/>
    <col min="13325" max="13327" width="15.7109375" customWidth="1"/>
    <col min="13328" max="13328" width="13.7109375" customWidth="1"/>
    <col min="13329" max="13329" width="13.85546875" bestFit="1" customWidth="1"/>
    <col min="13569" max="13569" width="2.42578125" customWidth="1"/>
    <col min="13570" max="13579" width="13.7109375" customWidth="1"/>
    <col min="13580" max="13580" width="14.7109375" customWidth="1"/>
    <col min="13581" max="13583" width="15.7109375" customWidth="1"/>
    <col min="13584" max="13584" width="13.7109375" customWidth="1"/>
    <col min="13585" max="13585" width="13.85546875" bestFit="1" customWidth="1"/>
    <col min="13825" max="13825" width="2.42578125" customWidth="1"/>
    <col min="13826" max="13835" width="13.7109375" customWidth="1"/>
    <col min="13836" max="13836" width="14.7109375" customWidth="1"/>
    <col min="13837" max="13839" width="15.7109375" customWidth="1"/>
    <col min="13840" max="13840" width="13.7109375" customWidth="1"/>
    <col min="13841" max="13841" width="13.85546875" bestFit="1" customWidth="1"/>
    <col min="14081" max="14081" width="2.42578125" customWidth="1"/>
    <col min="14082" max="14091" width="13.7109375" customWidth="1"/>
    <col min="14092" max="14092" width="14.7109375" customWidth="1"/>
    <col min="14093" max="14095" width="15.7109375" customWidth="1"/>
    <col min="14096" max="14096" width="13.7109375" customWidth="1"/>
    <col min="14097" max="14097" width="13.85546875" bestFit="1" customWidth="1"/>
    <col min="14337" max="14337" width="2.42578125" customWidth="1"/>
    <col min="14338" max="14347" width="13.7109375" customWidth="1"/>
    <col min="14348" max="14348" width="14.7109375" customWidth="1"/>
    <col min="14349" max="14351" width="15.7109375" customWidth="1"/>
    <col min="14352" max="14352" width="13.7109375" customWidth="1"/>
    <col min="14353" max="14353" width="13.85546875" bestFit="1" customWidth="1"/>
    <col min="14593" max="14593" width="2.42578125" customWidth="1"/>
    <col min="14594" max="14603" width="13.7109375" customWidth="1"/>
    <col min="14604" max="14604" width="14.7109375" customWidth="1"/>
    <col min="14605" max="14607" width="15.7109375" customWidth="1"/>
    <col min="14608" max="14608" width="13.7109375" customWidth="1"/>
    <col min="14609" max="14609" width="13.85546875" bestFit="1" customWidth="1"/>
    <col min="14849" max="14849" width="2.42578125" customWidth="1"/>
    <col min="14850" max="14859" width="13.7109375" customWidth="1"/>
    <col min="14860" max="14860" width="14.7109375" customWidth="1"/>
    <col min="14861" max="14863" width="15.7109375" customWidth="1"/>
    <col min="14864" max="14864" width="13.7109375" customWidth="1"/>
    <col min="14865" max="14865" width="13.85546875" bestFit="1" customWidth="1"/>
    <col min="15105" max="15105" width="2.42578125" customWidth="1"/>
    <col min="15106" max="15115" width="13.7109375" customWidth="1"/>
    <col min="15116" max="15116" width="14.7109375" customWidth="1"/>
    <col min="15117" max="15119" width="15.7109375" customWidth="1"/>
    <col min="15120" max="15120" width="13.7109375" customWidth="1"/>
    <col min="15121" max="15121" width="13.85546875" bestFit="1" customWidth="1"/>
    <col min="15361" max="15361" width="2.42578125" customWidth="1"/>
    <col min="15362" max="15371" width="13.7109375" customWidth="1"/>
    <col min="15372" max="15372" width="14.7109375" customWidth="1"/>
    <col min="15373" max="15375" width="15.7109375" customWidth="1"/>
    <col min="15376" max="15376" width="13.7109375" customWidth="1"/>
    <col min="15377" max="15377" width="13.85546875" bestFit="1" customWidth="1"/>
    <col min="15617" max="15617" width="2.42578125" customWidth="1"/>
    <col min="15618" max="15627" width="13.7109375" customWidth="1"/>
    <col min="15628" max="15628" width="14.7109375" customWidth="1"/>
    <col min="15629" max="15631" width="15.7109375" customWidth="1"/>
    <col min="15632" max="15632" width="13.7109375" customWidth="1"/>
    <col min="15633" max="15633" width="13.85546875" bestFit="1" customWidth="1"/>
    <col min="15873" max="15873" width="2.42578125" customWidth="1"/>
    <col min="15874" max="15883" width="13.7109375" customWidth="1"/>
    <col min="15884" max="15884" width="14.7109375" customWidth="1"/>
    <col min="15885" max="15887" width="15.7109375" customWidth="1"/>
    <col min="15888" max="15888" width="13.7109375" customWidth="1"/>
    <col min="15889" max="15889" width="13.85546875" bestFit="1" customWidth="1"/>
    <col min="16129" max="16129" width="2.42578125" customWidth="1"/>
    <col min="16130" max="16139" width="13.7109375" customWidth="1"/>
    <col min="16140" max="16140" width="14.7109375" customWidth="1"/>
    <col min="16141" max="16143" width="15.7109375" customWidth="1"/>
    <col min="16144" max="16144" width="13.7109375" customWidth="1"/>
    <col min="16145" max="16145" width="13.85546875" bestFit="1" customWidth="1"/>
  </cols>
  <sheetData>
    <row r="1" spans="2:42" ht="8.25" customHeight="1" thickBot="1" x14ac:dyDescent="0.3"/>
    <row r="2" spans="2:42" ht="30.75" customHeight="1" thickBot="1" x14ac:dyDescent="0.3">
      <c r="B2" s="9"/>
      <c r="C2" s="10"/>
      <c r="D2" s="112" t="s">
        <v>18</v>
      </c>
      <c r="E2" s="113"/>
      <c r="F2" s="11"/>
      <c r="G2" s="31"/>
      <c r="H2" s="31"/>
      <c r="I2" s="31"/>
      <c r="J2" s="31"/>
      <c r="K2" s="31"/>
      <c r="L2" s="31"/>
      <c r="M2" s="31"/>
      <c r="N2" s="31"/>
      <c r="O2" s="32"/>
      <c r="P2" s="32" t="s">
        <v>22</v>
      </c>
      <c r="AA2" s="12"/>
      <c r="AD2" s="12"/>
      <c r="AE2" s="12"/>
      <c r="AF2" s="12"/>
      <c r="AG2" s="12"/>
      <c r="AH2" s="12"/>
      <c r="AI2" s="12"/>
      <c r="AJ2" s="12"/>
    </row>
    <row r="3" spans="2:42" x14ac:dyDescent="0.25">
      <c r="B3" s="114" t="s">
        <v>20</v>
      </c>
      <c r="C3" s="71"/>
      <c r="D3" s="72">
        <v>0</v>
      </c>
      <c r="E3" s="73">
        <f>E5</f>
        <v>90</v>
      </c>
      <c r="F3" s="76">
        <f>F5+E3</f>
        <v>215</v>
      </c>
      <c r="G3" s="76">
        <f t="shared" ref="G3" si="0">G5+F3</f>
        <v>426</v>
      </c>
      <c r="H3" s="76">
        <f t="shared" ref="H3" si="1">H5+G3</f>
        <v>598</v>
      </c>
      <c r="I3" s="76">
        <f t="shared" ref="I3" si="2">I5+H3</f>
        <v>711</v>
      </c>
      <c r="J3" s="76">
        <f t="shared" ref="J3" si="3">J5+I3</f>
        <v>767</v>
      </c>
      <c r="K3" s="76">
        <f t="shared" ref="K3" si="4">K5+J3</f>
        <v>813</v>
      </c>
      <c r="L3" s="76">
        <f>L5+K3</f>
        <v>904</v>
      </c>
      <c r="M3" s="76">
        <f t="shared" ref="M3" si="5">M5+L3</f>
        <v>1014</v>
      </c>
      <c r="N3" s="76">
        <f t="shared" ref="N3" si="6">N5+M3</f>
        <v>1214</v>
      </c>
      <c r="O3" s="76">
        <f t="shared" ref="O3" si="7">O5+N3</f>
        <v>1214</v>
      </c>
      <c r="P3" s="24">
        <f t="shared" ref="P3" si="8">P5+O3</f>
        <v>1214</v>
      </c>
      <c r="Q3" s="14">
        <f t="shared" ref="Q3" si="9">P3</f>
        <v>1214</v>
      </c>
      <c r="R3" s="14">
        <f t="shared" ref="R3" si="10">O3</f>
        <v>1214</v>
      </c>
      <c r="S3" s="14">
        <f t="shared" ref="S3" si="11">N3</f>
        <v>1214</v>
      </c>
      <c r="T3" s="14">
        <f t="shared" ref="T3" si="12">M3</f>
        <v>1014</v>
      </c>
      <c r="U3" s="14">
        <f t="shared" ref="U3" si="13">L3</f>
        <v>904</v>
      </c>
      <c r="V3" s="14">
        <f t="shared" ref="V3" si="14">K3</f>
        <v>813</v>
      </c>
      <c r="W3" s="14">
        <f t="shared" ref="W3" si="15">J3</f>
        <v>767</v>
      </c>
      <c r="X3" s="14">
        <f t="shared" ref="X3" si="16">I3</f>
        <v>711</v>
      </c>
      <c r="Y3" s="14">
        <f t="shared" ref="Y3" si="17">H3</f>
        <v>598</v>
      </c>
      <c r="Z3" s="14">
        <f t="shared" ref="Z3" si="18">G3</f>
        <v>426</v>
      </c>
      <c r="AA3" s="14">
        <f t="shared" ref="AA3" si="19">F3</f>
        <v>215</v>
      </c>
      <c r="AB3" s="14">
        <f t="shared" ref="AB3" si="20">E3</f>
        <v>90</v>
      </c>
      <c r="AC3" s="14">
        <f t="shared" ref="AC3" si="21">D3</f>
        <v>0</v>
      </c>
      <c r="AD3" s="15"/>
      <c r="AE3" s="15"/>
      <c r="AF3" s="15"/>
      <c r="AG3" s="12"/>
      <c r="AH3" s="12"/>
      <c r="AI3" s="12"/>
      <c r="AJ3" s="12"/>
      <c r="AK3" s="16"/>
      <c r="AL3" s="16"/>
      <c r="AM3" s="16"/>
      <c r="AN3" s="16"/>
      <c r="AO3" s="16"/>
      <c r="AP3" s="16"/>
    </row>
    <row r="4" spans="2:42" x14ac:dyDescent="0.25">
      <c r="B4" s="115"/>
      <c r="C4" s="23" t="s">
        <v>12</v>
      </c>
      <c r="D4" s="80">
        <v>41</v>
      </c>
      <c r="E4" s="81">
        <v>41</v>
      </c>
      <c r="F4" s="82">
        <v>45</v>
      </c>
      <c r="G4" s="82">
        <v>56</v>
      </c>
      <c r="H4" s="82">
        <v>82</v>
      </c>
      <c r="I4" s="82">
        <v>102</v>
      </c>
      <c r="J4" s="83">
        <v>116</v>
      </c>
      <c r="K4" s="82">
        <v>116</v>
      </c>
      <c r="L4" s="82">
        <v>116</v>
      </c>
      <c r="M4" s="82">
        <v>83</v>
      </c>
      <c r="N4" s="82">
        <v>23</v>
      </c>
      <c r="O4" s="82"/>
      <c r="P4" s="85"/>
      <c r="Q4" s="18">
        <f t="shared" ref="Q4" si="22">P4-(2*P4)</f>
        <v>0</v>
      </c>
      <c r="R4" s="18">
        <f t="shared" ref="R4" si="23">O4-(2*O4)</f>
        <v>0</v>
      </c>
      <c r="S4" s="18">
        <f t="shared" ref="S4" si="24">N4-(2*N4)</f>
        <v>-23</v>
      </c>
      <c r="T4" s="18">
        <f t="shared" ref="T4" si="25">M4-(2*M4)</f>
        <v>-83</v>
      </c>
      <c r="U4" s="18">
        <f t="shared" ref="U4" si="26">L4-(2*L4)</f>
        <v>-116</v>
      </c>
      <c r="V4" s="18">
        <f t="shared" ref="V4" si="27">K4-(2*K4)</f>
        <v>-116</v>
      </c>
      <c r="W4" s="18">
        <f t="shared" ref="W4" si="28">J4-(2*J4)</f>
        <v>-116</v>
      </c>
      <c r="X4" s="18">
        <f t="shared" ref="X4" si="29">I4-(2*I4)</f>
        <v>-102</v>
      </c>
      <c r="Y4" s="18">
        <f t="shared" ref="Y4" si="30">H4-(2*H4)</f>
        <v>-82</v>
      </c>
      <c r="Z4" s="18">
        <f t="shared" ref="Z4" si="31">G4-(2*G4)</f>
        <v>-56</v>
      </c>
      <c r="AA4" s="18">
        <f t="shared" ref="AA4" si="32">F4-(2*F4)</f>
        <v>-45</v>
      </c>
      <c r="AB4" s="18">
        <f t="shared" ref="AB4" si="33">E4-(2*E4)</f>
        <v>-41</v>
      </c>
      <c r="AC4" s="18">
        <f t="shared" ref="AC4" si="34">D4-(2*D4)</f>
        <v>-41</v>
      </c>
      <c r="AD4" s="19"/>
      <c r="AE4" s="19"/>
      <c r="AF4" s="19"/>
      <c r="AG4" s="20"/>
      <c r="AH4" s="20"/>
      <c r="AI4" s="20"/>
      <c r="AJ4" s="20"/>
      <c r="AK4" s="16"/>
      <c r="AL4" s="16"/>
      <c r="AM4" s="16"/>
      <c r="AN4" s="16"/>
      <c r="AO4" s="16"/>
      <c r="AP4" s="16"/>
    </row>
    <row r="5" spans="2:42" ht="15.75" thickBot="1" x14ac:dyDescent="0.3">
      <c r="B5" s="116"/>
      <c r="C5" s="77" t="s">
        <v>11</v>
      </c>
      <c r="D5" s="86">
        <v>0</v>
      </c>
      <c r="E5" s="87">
        <v>90</v>
      </c>
      <c r="F5" s="83">
        <f>(25+27+26+32+15)</f>
        <v>125</v>
      </c>
      <c r="G5" s="83">
        <f>(28+29+29+29+29+29+38)</f>
        <v>211</v>
      </c>
      <c r="H5" s="83">
        <f>(58+58+56)</f>
        <v>172</v>
      </c>
      <c r="I5" s="83">
        <f>(56+57)</f>
        <v>113</v>
      </c>
      <c r="J5" s="83">
        <f>(56)</f>
        <v>56</v>
      </c>
      <c r="K5" s="83">
        <v>46</v>
      </c>
      <c r="L5" s="83">
        <f>(45+46)</f>
        <v>91</v>
      </c>
      <c r="M5" s="83">
        <v>110</v>
      </c>
      <c r="N5" s="83">
        <v>200</v>
      </c>
      <c r="O5" s="83"/>
      <c r="P5" s="108"/>
      <c r="Q5" s="18">
        <f t="shared" ref="Q5:AC5" si="35">Q3+$D5</f>
        <v>1214</v>
      </c>
      <c r="R5" s="18">
        <f t="shared" si="35"/>
        <v>1214</v>
      </c>
      <c r="S5" s="18">
        <f t="shared" si="35"/>
        <v>1214</v>
      </c>
      <c r="T5" s="18">
        <f t="shared" si="35"/>
        <v>1014</v>
      </c>
      <c r="U5" s="18">
        <f t="shared" si="35"/>
        <v>904</v>
      </c>
      <c r="V5" s="18">
        <f t="shared" si="35"/>
        <v>813</v>
      </c>
      <c r="W5" s="18">
        <f t="shared" si="35"/>
        <v>767</v>
      </c>
      <c r="X5" s="18">
        <f t="shared" si="35"/>
        <v>711</v>
      </c>
      <c r="Y5" s="18">
        <f t="shared" si="35"/>
        <v>598</v>
      </c>
      <c r="Z5" s="18">
        <f t="shared" si="35"/>
        <v>426</v>
      </c>
      <c r="AA5" s="18">
        <f t="shared" si="35"/>
        <v>215</v>
      </c>
      <c r="AB5" s="18">
        <f t="shared" si="35"/>
        <v>90</v>
      </c>
      <c r="AC5" s="18">
        <f t="shared" si="35"/>
        <v>0</v>
      </c>
      <c r="AD5" s="21"/>
      <c r="AE5" s="19"/>
      <c r="AF5" s="19"/>
      <c r="AG5" s="20"/>
      <c r="AH5" s="20"/>
      <c r="AI5" s="20"/>
      <c r="AJ5" s="20"/>
      <c r="AK5" s="16"/>
      <c r="AL5" s="16"/>
      <c r="AM5" s="16"/>
      <c r="AN5" s="16"/>
      <c r="AO5" s="16"/>
      <c r="AP5" s="16"/>
    </row>
    <row r="6" spans="2:42" x14ac:dyDescent="0.25">
      <c r="B6" s="114" t="s">
        <v>21</v>
      </c>
      <c r="C6" s="78"/>
      <c r="D6" s="72">
        <v>0</v>
      </c>
      <c r="E6" s="73">
        <f>E8</f>
        <v>90</v>
      </c>
      <c r="F6" s="75">
        <f>F8+E6</f>
        <v>290</v>
      </c>
      <c r="G6" s="74">
        <f t="shared" ref="G6" si="36">G8+F6</f>
        <v>390</v>
      </c>
      <c r="H6" s="74">
        <f t="shared" ref="H6" si="37">H8+G6</f>
        <v>490</v>
      </c>
      <c r="I6" s="74">
        <f t="shared" ref="I6" si="38">I8+H6</f>
        <v>590</v>
      </c>
      <c r="J6" s="74">
        <f t="shared" ref="J6" si="39">J8+I6</f>
        <v>690</v>
      </c>
      <c r="K6" s="74">
        <f t="shared" ref="K6" si="40">K8+J6</f>
        <v>815</v>
      </c>
      <c r="L6" s="74">
        <f>L8+K6</f>
        <v>1065</v>
      </c>
      <c r="M6" s="74">
        <f t="shared" ref="M6" si="41">M8+L6</f>
        <v>1065</v>
      </c>
      <c r="N6" s="74">
        <f t="shared" ref="N6" si="42">N8+M6</f>
        <v>1065</v>
      </c>
      <c r="O6" s="74">
        <f t="shared" ref="O6" si="43">O8+N6</f>
        <v>1065</v>
      </c>
      <c r="P6" s="25">
        <f t="shared" ref="P6" si="44">P8+O6</f>
        <v>1065</v>
      </c>
      <c r="Q6" s="14">
        <f t="shared" ref="Q6" si="45">P6</f>
        <v>1065</v>
      </c>
      <c r="R6" s="14">
        <f t="shared" ref="R6" si="46">O6</f>
        <v>1065</v>
      </c>
      <c r="S6" s="14">
        <f t="shared" ref="S6" si="47">N6</f>
        <v>1065</v>
      </c>
      <c r="T6" s="14">
        <f t="shared" ref="T6" si="48">M6</f>
        <v>1065</v>
      </c>
      <c r="U6" s="14">
        <f t="shared" ref="U6" si="49">L6</f>
        <v>1065</v>
      </c>
      <c r="V6" s="14">
        <f t="shared" ref="V6" si="50">K6</f>
        <v>815</v>
      </c>
      <c r="W6" s="14">
        <f t="shared" ref="W6" si="51">J6</f>
        <v>690</v>
      </c>
      <c r="X6" s="14">
        <f t="shared" ref="X6" si="52">I6</f>
        <v>590</v>
      </c>
      <c r="Y6" s="14">
        <f t="shared" ref="Y6" si="53">H6</f>
        <v>490</v>
      </c>
      <c r="Z6" s="14">
        <f t="shared" ref="Z6" si="54">G6</f>
        <v>390</v>
      </c>
      <c r="AA6" s="14">
        <f t="shared" ref="AA6" si="55">F6</f>
        <v>290</v>
      </c>
      <c r="AB6" s="14">
        <f t="shared" ref="AB6" si="56">E6</f>
        <v>90</v>
      </c>
      <c r="AC6" s="14">
        <f t="shared" ref="AC6" si="57">D6</f>
        <v>0</v>
      </c>
      <c r="AD6" s="20"/>
      <c r="AE6" s="20"/>
      <c r="AF6" s="20"/>
      <c r="AG6" s="20"/>
      <c r="AH6" s="20"/>
      <c r="AI6" s="20"/>
      <c r="AJ6" s="20"/>
      <c r="AK6" s="16"/>
      <c r="AL6" s="16"/>
      <c r="AM6" s="16"/>
      <c r="AN6" s="16"/>
      <c r="AO6" s="16"/>
      <c r="AP6" s="16"/>
    </row>
    <row r="7" spans="2:42" x14ac:dyDescent="0.25">
      <c r="B7" s="115"/>
      <c r="C7" s="26" t="s">
        <v>12</v>
      </c>
      <c r="D7" s="80">
        <v>41</v>
      </c>
      <c r="E7" s="81">
        <v>41</v>
      </c>
      <c r="F7" s="84">
        <v>51.5</v>
      </c>
      <c r="G7" s="82">
        <v>57</v>
      </c>
      <c r="H7" s="82">
        <v>72</v>
      </c>
      <c r="I7" s="82">
        <v>87</v>
      </c>
      <c r="J7" s="83">
        <v>118</v>
      </c>
      <c r="K7" s="82">
        <v>118</v>
      </c>
      <c r="L7" s="82">
        <v>25</v>
      </c>
      <c r="M7" s="82"/>
      <c r="N7" s="82"/>
      <c r="O7" s="82"/>
      <c r="P7" s="85"/>
      <c r="Q7" s="18">
        <f t="shared" ref="Q7" si="58">P7-(2*P7)</f>
        <v>0</v>
      </c>
      <c r="R7" s="18">
        <f t="shared" ref="R7" si="59">O7-(2*O7)</f>
        <v>0</v>
      </c>
      <c r="S7" s="18">
        <f t="shared" ref="S7" si="60">N7-(2*N7)</f>
        <v>0</v>
      </c>
      <c r="T7" s="18">
        <f t="shared" ref="T7" si="61">M7-(2*M7)</f>
        <v>0</v>
      </c>
      <c r="U7" s="18">
        <f t="shared" ref="U7" si="62">L7-(2*L7)</f>
        <v>-25</v>
      </c>
      <c r="V7" s="18">
        <f t="shared" ref="V7" si="63">K7-(2*K7)</f>
        <v>-118</v>
      </c>
      <c r="W7" s="18">
        <f t="shared" ref="W7" si="64">J7-(2*J7)</f>
        <v>-118</v>
      </c>
      <c r="X7" s="18">
        <f t="shared" ref="X7" si="65">I7-(2*I7)</f>
        <v>-87</v>
      </c>
      <c r="Y7" s="18">
        <f t="shared" ref="Y7" si="66">H7-(2*H7)</f>
        <v>-72</v>
      </c>
      <c r="Z7" s="18">
        <f t="shared" ref="Z7" si="67">G7-(2*G7)</f>
        <v>-57</v>
      </c>
      <c r="AA7" s="18">
        <f t="shared" ref="AA7" si="68">F7-(2*F7)</f>
        <v>-51.5</v>
      </c>
      <c r="AB7" s="18">
        <f t="shared" ref="AB7" si="69">E7-(2*E7)</f>
        <v>-41</v>
      </c>
      <c r="AC7" s="18">
        <f t="shared" ref="AC7" si="70">D7-(2*D7)</f>
        <v>-41</v>
      </c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</row>
    <row r="8" spans="2:42" ht="15.75" thickBot="1" x14ac:dyDescent="0.3">
      <c r="B8" s="116"/>
      <c r="C8" s="77" t="s">
        <v>11</v>
      </c>
      <c r="D8" s="86"/>
      <c r="E8" s="87">
        <v>90</v>
      </c>
      <c r="F8" s="89">
        <v>200</v>
      </c>
      <c r="G8" s="88">
        <v>100</v>
      </c>
      <c r="H8" s="88">
        <v>100</v>
      </c>
      <c r="I8" s="88">
        <v>100</v>
      </c>
      <c r="J8" s="88">
        <v>100</v>
      </c>
      <c r="K8" s="88">
        <f>55+70</f>
        <v>125</v>
      </c>
      <c r="L8" s="88">
        <v>250</v>
      </c>
      <c r="M8" s="88"/>
      <c r="N8" s="88"/>
      <c r="O8" s="88"/>
      <c r="P8" s="90"/>
      <c r="Q8" s="18">
        <f t="shared" ref="Q8:AC8" si="71">Q6+$D8</f>
        <v>1065</v>
      </c>
      <c r="R8" s="18">
        <f t="shared" si="71"/>
        <v>1065</v>
      </c>
      <c r="S8" s="18">
        <f t="shared" si="71"/>
        <v>1065</v>
      </c>
      <c r="T8" s="18">
        <f t="shared" si="71"/>
        <v>1065</v>
      </c>
      <c r="U8" s="18">
        <f t="shared" si="71"/>
        <v>1065</v>
      </c>
      <c r="V8" s="18">
        <f t="shared" si="71"/>
        <v>815</v>
      </c>
      <c r="W8" s="18">
        <f t="shared" si="71"/>
        <v>690</v>
      </c>
      <c r="X8" s="18">
        <f t="shared" si="71"/>
        <v>590</v>
      </c>
      <c r="Y8" s="18">
        <f t="shared" si="71"/>
        <v>490</v>
      </c>
      <c r="Z8" s="18">
        <f t="shared" si="71"/>
        <v>390</v>
      </c>
      <c r="AA8" s="18">
        <f t="shared" si="71"/>
        <v>290</v>
      </c>
      <c r="AB8" s="18">
        <f t="shared" si="71"/>
        <v>90</v>
      </c>
      <c r="AC8" s="18">
        <f t="shared" si="71"/>
        <v>0</v>
      </c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</row>
    <row r="9" spans="2:42" x14ac:dyDescent="0.25">
      <c r="B9" s="117" t="s">
        <v>19</v>
      </c>
      <c r="C9" s="13"/>
      <c r="D9" s="72">
        <v>0</v>
      </c>
      <c r="E9" s="73">
        <f>E11</f>
        <v>90</v>
      </c>
      <c r="F9" s="76">
        <f>F11+E9</f>
        <v>190</v>
      </c>
      <c r="G9" s="76">
        <f t="shared" ref="G9" si="72">G11+F9</f>
        <v>510</v>
      </c>
      <c r="H9" s="76">
        <f t="shared" ref="H9" si="73">H11+G9</f>
        <v>790</v>
      </c>
      <c r="I9" s="76">
        <f t="shared" ref="I9" si="74">I11+H9</f>
        <v>910</v>
      </c>
      <c r="J9" s="76">
        <f t="shared" ref="J9" si="75">J11+I9</f>
        <v>1130</v>
      </c>
      <c r="K9" s="76">
        <f t="shared" ref="K9" si="76">K11+J9</f>
        <v>1130</v>
      </c>
      <c r="L9" s="76">
        <f>L11+K9</f>
        <v>1130</v>
      </c>
      <c r="M9" s="76">
        <f t="shared" ref="M9" si="77">M11+L9</f>
        <v>1130</v>
      </c>
      <c r="N9" s="76">
        <f t="shared" ref="N9" si="78">N11+M9</f>
        <v>1130</v>
      </c>
      <c r="O9" s="76">
        <f t="shared" ref="O9" si="79">O11+N9</f>
        <v>1130</v>
      </c>
      <c r="P9" s="24">
        <f t="shared" ref="P9" si="80">P11+O9</f>
        <v>1130</v>
      </c>
      <c r="Q9" s="14">
        <f t="shared" ref="Q9" si="81">P9</f>
        <v>1130</v>
      </c>
      <c r="R9" s="14">
        <f t="shared" ref="R9" si="82">O9</f>
        <v>1130</v>
      </c>
      <c r="S9" s="14">
        <f t="shared" ref="S9" si="83">N9</f>
        <v>1130</v>
      </c>
      <c r="T9" s="14">
        <f t="shared" ref="T9" si="84">M9</f>
        <v>1130</v>
      </c>
      <c r="U9" s="14">
        <f t="shared" ref="U9" si="85">L9</f>
        <v>1130</v>
      </c>
      <c r="V9" s="14">
        <f t="shared" ref="V9" si="86">K9</f>
        <v>1130</v>
      </c>
      <c r="W9" s="14">
        <f t="shared" ref="W9" si="87">J9</f>
        <v>1130</v>
      </c>
      <c r="X9" s="14">
        <f t="shared" ref="X9" si="88">I9</f>
        <v>910</v>
      </c>
      <c r="Y9" s="14">
        <f t="shared" ref="Y9" si="89">H9</f>
        <v>790</v>
      </c>
      <c r="Z9" s="14">
        <f t="shared" ref="Z9" si="90">G9</f>
        <v>510</v>
      </c>
      <c r="AA9" s="14">
        <f t="shared" ref="AA9" si="91">F9</f>
        <v>190</v>
      </c>
      <c r="AB9" s="14">
        <f t="shared" ref="AB9" si="92">E9</f>
        <v>90</v>
      </c>
      <c r="AC9" s="14">
        <f t="shared" ref="AC9" si="93">D9</f>
        <v>0</v>
      </c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</row>
    <row r="10" spans="2:42" x14ac:dyDescent="0.25">
      <c r="B10" s="118"/>
      <c r="C10" s="17" t="s">
        <v>12</v>
      </c>
      <c r="D10" s="91">
        <v>41</v>
      </c>
      <c r="E10" s="92">
        <v>41</v>
      </c>
      <c r="F10" s="93">
        <v>42</v>
      </c>
      <c r="G10" s="93">
        <v>59</v>
      </c>
      <c r="H10" s="93">
        <v>111</v>
      </c>
      <c r="I10" s="94">
        <v>111</v>
      </c>
      <c r="J10" s="94">
        <v>36</v>
      </c>
      <c r="K10" s="94"/>
      <c r="L10" s="93"/>
      <c r="M10" s="93"/>
      <c r="N10" s="94"/>
      <c r="O10" s="94"/>
      <c r="P10" s="96"/>
      <c r="Q10" s="18">
        <f t="shared" ref="Q10" si="94">P10-(2*P10)</f>
        <v>0</v>
      </c>
      <c r="R10" s="18">
        <f t="shared" ref="R10" si="95">O10-(2*O10)</f>
        <v>0</v>
      </c>
      <c r="S10" s="18">
        <f t="shared" ref="S10" si="96">N10-(2*N10)</f>
        <v>0</v>
      </c>
      <c r="T10" s="18">
        <f t="shared" ref="T10" si="97">M10-(2*M10)</f>
        <v>0</v>
      </c>
      <c r="U10" s="18">
        <f t="shared" ref="U10" si="98">L10-(2*L10)</f>
        <v>0</v>
      </c>
      <c r="V10" s="18">
        <f t="shared" ref="V10" si="99">K10-(2*K10)</f>
        <v>0</v>
      </c>
      <c r="W10" s="18">
        <f t="shared" ref="W10" si="100">J10-(2*J10)</f>
        <v>-36</v>
      </c>
      <c r="X10" s="18">
        <f t="shared" ref="X10" si="101">I10-(2*I10)</f>
        <v>-111</v>
      </c>
      <c r="Y10" s="18">
        <f t="shared" ref="Y10" si="102">H10-(2*H10)</f>
        <v>-111</v>
      </c>
      <c r="Z10" s="18">
        <f t="shared" ref="Z10" si="103">G10-(2*G10)</f>
        <v>-59</v>
      </c>
      <c r="AA10" s="18">
        <f t="shared" ref="AA10" si="104">F10-(2*F10)</f>
        <v>-42</v>
      </c>
      <c r="AB10" s="18">
        <f t="shared" ref="AB10" si="105">E10-(2*E10)</f>
        <v>-41</v>
      </c>
      <c r="AC10" s="18">
        <f t="shared" ref="AC10" si="106">D10-(2*D10)</f>
        <v>-41</v>
      </c>
      <c r="AD10" s="12"/>
      <c r="AE10" s="12"/>
      <c r="AF10" s="12"/>
      <c r="AG10" s="12"/>
      <c r="AH10" s="12"/>
      <c r="AI10" s="12"/>
      <c r="AJ10" s="12"/>
      <c r="AK10" s="16"/>
      <c r="AL10" s="16"/>
      <c r="AM10" s="16"/>
      <c r="AN10" s="16"/>
      <c r="AO10" s="16"/>
      <c r="AP10" s="16"/>
    </row>
    <row r="11" spans="2:42" ht="15.75" thickBot="1" x14ac:dyDescent="0.3">
      <c r="B11" s="119"/>
      <c r="C11" s="77" t="s">
        <v>11</v>
      </c>
      <c r="D11" s="97"/>
      <c r="E11" s="98">
        <v>90</v>
      </c>
      <c r="F11" s="93">
        <v>100</v>
      </c>
      <c r="G11" s="93">
        <v>320</v>
      </c>
      <c r="H11" s="93">
        <v>280</v>
      </c>
      <c r="I11" s="94">
        <v>120</v>
      </c>
      <c r="J11" s="94">
        <v>220</v>
      </c>
      <c r="K11" s="94"/>
      <c r="L11" s="93"/>
      <c r="M11" s="93"/>
      <c r="N11" s="94"/>
      <c r="O11" s="94"/>
      <c r="P11" s="96"/>
      <c r="Q11" s="18">
        <f t="shared" ref="Q11:AC11" si="107">Q9+$D11</f>
        <v>1130</v>
      </c>
      <c r="R11" s="18">
        <f t="shared" si="107"/>
        <v>1130</v>
      </c>
      <c r="S11" s="18">
        <f t="shared" si="107"/>
        <v>1130</v>
      </c>
      <c r="T11" s="18">
        <f t="shared" si="107"/>
        <v>1130</v>
      </c>
      <c r="U11" s="18">
        <f t="shared" si="107"/>
        <v>1130</v>
      </c>
      <c r="V11" s="18">
        <f t="shared" si="107"/>
        <v>1130</v>
      </c>
      <c r="W11" s="18">
        <f t="shared" si="107"/>
        <v>1130</v>
      </c>
      <c r="X11" s="18">
        <f t="shared" si="107"/>
        <v>910</v>
      </c>
      <c r="Y11" s="18">
        <f t="shared" si="107"/>
        <v>790</v>
      </c>
      <c r="Z11" s="18">
        <f t="shared" si="107"/>
        <v>510</v>
      </c>
      <c r="AA11" s="18">
        <f t="shared" si="107"/>
        <v>190</v>
      </c>
      <c r="AB11" s="18">
        <f t="shared" si="107"/>
        <v>90</v>
      </c>
      <c r="AC11" s="18">
        <f t="shared" si="107"/>
        <v>0</v>
      </c>
      <c r="AD11" s="12"/>
      <c r="AE11" s="12"/>
      <c r="AF11" s="12"/>
      <c r="AG11" s="12"/>
      <c r="AH11" s="12"/>
      <c r="AI11" s="12"/>
      <c r="AJ11" s="12"/>
      <c r="AK11" s="16"/>
      <c r="AL11" s="16"/>
      <c r="AM11" s="16"/>
      <c r="AN11" s="16"/>
      <c r="AO11" s="16"/>
      <c r="AP11" s="16"/>
    </row>
    <row r="12" spans="2:42" x14ac:dyDescent="0.25">
      <c r="B12" s="117"/>
      <c r="C12" s="13"/>
      <c r="D12" s="72">
        <v>0</v>
      </c>
      <c r="E12" s="73">
        <f>E14</f>
        <v>0</v>
      </c>
      <c r="F12" s="75">
        <f>F14+E12</f>
        <v>0</v>
      </c>
      <c r="G12" s="74">
        <f t="shared" ref="G12" si="108">G14+F12</f>
        <v>0</v>
      </c>
      <c r="H12" s="74">
        <f t="shared" ref="H12" si="109">H14+G12</f>
        <v>0</v>
      </c>
      <c r="I12" s="74">
        <f t="shared" ref="I12" si="110">I14+H12</f>
        <v>0</v>
      </c>
      <c r="J12" s="74">
        <f t="shared" ref="J12" si="111">J14+I12</f>
        <v>0</v>
      </c>
      <c r="K12" s="74">
        <f t="shared" ref="K12" si="112">K14+J12</f>
        <v>0</v>
      </c>
      <c r="L12" s="74">
        <f>L14+K12</f>
        <v>0</v>
      </c>
      <c r="M12" s="74">
        <f t="shared" ref="M12" si="113">M14+L12</f>
        <v>0</v>
      </c>
      <c r="N12" s="74">
        <f t="shared" ref="N12" si="114">N14+M12</f>
        <v>0</v>
      </c>
      <c r="O12" s="74">
        <f t="shared" ref="O12" si="115">O14+N12</f>
        <v>0</v>
      </c>
      <c r="P12" s="25">
        <f t="shared" ref="P12" si="116">P14+O12</f>
        <v>0</v>
      </c>
      <c r="Q12" s="14">
        <f t="shared" ref="Q12" si="117">P12</f>
        <v>0</v>
      </c>
      <c r="R12" s="14">
        <f t="shared" ref="R12" si="118">O12</f>
        <v>0</v>
      </c>
      <c r="S12" s="14">
        <f t="shared" ref="S12" si="119">N12</f>
        <v>0</v>
      </c>
      <c r="T12" s="14">
        <f t="shared" ref="T12" si="120">M12</f>
        <v>0</v>
      </c>
      <c r="U12" s="14">
        <f t="shared" ref="U12" si="121">L12</f>
        <v>0</v>
      </c>
      <c r="V12" s="14">
        <f t="shared" ref="V12" si="122">K12</f>
        <v>0</v>
      </c>
      <c r="W12" s="14">
        <f t="shared" ref="W12" si="123">J12</f>
        <v>0</v>
      </c>
      <c r="X12" s="14">
        <f t="shared" ref="X12" si="124">I12</f>
        <v>0</v>
      </c>
      <c r="Y12" s="14">
        <f t="shared" ref="Y12" si="125">H12</f>
        <v>0</v>
      </c>
      <c r="Z12" s="14">
        <f t="shared" ref="Z12" si="126">G12</f>
        <v>0</v>
      </c>
      <c r="AA12" s="14">
        <f t="shared" ref="AA12" si="127">F12</f>
        <v>0</v>
      </c>
      <c r="AB12" s="14">
        <f t="shared" ref="AB12" si="128">E12</f>
        <v>0</v>
      </c>
      <c r="AC12" s="14">
        <f t="shared" ref="AC12" si="129">D12</f>
        <v>0</v>
      </c>
      <c r="AD12" s="12"/>
      <c r="AE12" s="12"/>
      <c r="AF12" s="12"/>
      <c r="AG12" s="12"/>
      <c r="AH12" s="12"/>
      <c r="AI12" s="12"/>
      <c r="AJ12" s="12"/>
      <c r="AK12" s="16"/>
      <c r="AL12" s="16"/>
      <c r="AM12" s="16"/>
      <c r="AN12" s="16"/>
      <c r="AO12" s="16"/>
      <c r="AP12" s="16"/>
    </row>
    <row r="13" spans="2:42" x14ac:dyDescent="0.25">
      <c r="B13" s="118"/>
      <c r="C13" s="17" t="s">
        <v>12</v>
      </c>
      <c r="D13" s="91"/>
      <c r="E13" s="92"/>
      <c r="F13" s="95"/>
      <c r="G13" s="93"/>
      <c r="H13" s="93"/>
      <c r="I13" s="94"/>
      <c r="J13" s="94"/>
      <c r="K13" s="94"/>
      <c r="L13" s="93"/>
      <c r="M13" s="93"/>
      <c r="N13" s="94"/>
      <c r="O13" s="94"/>
      <c r="P13" s="96"/>
      <c r="Q13" s="18">
        <f t="shared" ref="Q13" si="130">P13-(2*P13)</f>
        <v>0</v>
      </c>
      <c r="R13" s="18">
        <f t="shared" ref="R13" si="131">O13-(2*O13)</f>
        <v>0</v>
      </c>
      <c r="S13" s="18">
        <f t="shared" ref="S13" si="132">N13-(2*N13)</f>
        <v>0</v>
      </c>
      <c r="T13" s="18">
        <f t="shared" ref="T13" si="133">M13-(2*M13)</f>
        <v>0</v>
      </c>
      <c r="U13" s="18">
        <f t="shared" ref="U13" si="134">L13-(2*L13)</f>
        <v>0</v>
      </c>
      <c r="V13" s="18">
        <f t="shared" ref="V13" si="135">K13-(2*K13)</f>
        <v>0</v>
      </c>
      <c r="W13" s="18">
        <f t="shared" ref="W13" si="136">J13-(2*J13)</f>
        <v>0</v>
      </c>
      <c r="X13" s="18">
        <f t="shared" ref="X13" si="137">I13-(2*I13)</f>
        <v>0</v>
      </c>
      <c r="Y13" s="18">
        <f t="shared" ref="Y13" si="138">H13-(2*H13)</f>
        <v>0</v>
      </c>
      <c r="Z13" s="18">
        <f t="shared" ref="Z13" si="139">G13-(2*G13)</f>
        <v>0</v>
      </c>
      <c r="AA13" s="18">
        <f t="shared" ref="AA13" si="140">F13-(2*F13)</f>
        <v>0</v>
      </c>
      <c r="AB13" s="18">
        <f t="shared" ref="AB13" si="141">E13-(2*E13)</f>
        <v>0</v>
      </c>
      <c r="AC13" s="18">
        <f t="shared" ref="AC13" si="142">D13-(2*D13)</f>
        <v>0</v>
      </c>
      <c r="AD13" s="12"/>
      <c r="AE13" s="12"/>
      <c r="AF13" s="12"/>
      <c r="AG13" s="12"/>
      <c r="AH13" s="12"/>
      <c r="AI13" s="12"/>
      <c r="AJ13" s="12"/>
      <c r="AK13" s="16"/>
      <c r="AL13" s="16"/>
      <c r="AM13" s="16"/>
      <c r="AN13" s="16"/>
      <c r="AO13" s="16"/>
      <c r="AP13" s="16"/>
    </row>
    <row r="14" spans="2:42" ht="15.75" thickBot="1" x14ac:dyDescent="0.3">
      <c r="B14" s="119"/>
      <c r="C14" s="77" t="s">
        <v>11</v>
      </c>
      <c r="D14" s="97"/>
      <c r="E14" s="98"/>
      <c r="F14" s="101"/>
      <c r="G14" s="99"/>
      <c r="H14" s="99"/>
      <c r="I14" s="100"/>
      <c r="J14" s="100"/>
      <c r="K14" s="100"/>
      <c r="L14" s="99"/>
      <c r="M14" s="99"/>
      <c r="N14" s="100"/>
      <c r="O14" s="100"/>
      <c r="P14" s="102"/>
      <c r="Q14" s="18">
        <f t="shared" ref="Q14:AC14" si="143">Q12+$D14</f>
        <v>0</v>
      </c>
      <c r="R14" s="18">
        <f t="shared" si="143"/>
        <v>0</v>
      </c>
      <c r="S14" s="18">
        <f t="shared" si="143"/>
        <v>0</v>
      </c>
      <c r="T14" s="18">
        <f t="shared" si="143"/>
        <v>0</v>
      </c>
      <c r="U14" s="18">
        <f t="shared" si="143"/>
        <v>0</v>
      </c>
      <c r="V14" s="18">
        <f t="shared" si="143"/>
        <v>0</v>
      </c>
      <c r="W14" s="18">
        <f t="shared" si="143"/>
        <v>0</v>
      </c>
      <c r="X14" s="18">
        <f t="shared" si="143"/>
        <v>0</v>
      </c>
      <c r="Y14" s="18">
        <f t="shared" si="143"/>
        <v>0</v>
      </c>
      <c r="Z14" s="18">
        <f t="shared" si="143"/>
        <v>0</v>
      </c>
      <c r="AA14" s="18">
        <f t="shared" si="143"/>
        <v>0</v>
      </c>
      <c r="AB14" s="18">
        <f t="shared" si="143"/>
        <v>0</v>
      </c>
      <c r="AC14" s="18">
        <f t="shared" si="143"/>
        <v>0</v>
      </c>
      <c r="AD14" s="12"/>
      <c r="AE14" s="12"/>
      <c r="AF14" s="12"/>
      <c r="AG14" s="12"/>
      <c r="AH14" s="12"/>
      <c r="AI14" s="12"/>
      <c r="AJ14" s="12"/>
      <c r="AK14" s="16"/>
      <c r="AL14" s="16"/>
      <c r="AM14" s="16"/>
      <c r="AN14" s="16"/>
      <c r="AO14" s="16"/>
      <c r="AP14" s="16"/>
    </row>
    <row r="15" spans="2:42" x14ac:dyDescent="0.25">
      <c r="B15" s="109"/>
      <c r="C15" s="79"/>
      <c r="D15" s="72">
        <v>0</v>
      </c>
      <c r="E15" s="73">
        <f>E17</f>
        <v>0</v>
      </c>
      <c r="F15" s="75">
        <f>F17+E15</f>
        <v>0</v>
      </c>
      <c r="G15" s="74">
        <f t="shared" ref="G15" si="144">G17+F15</f>
        <v>0</v>
      </c>
      <c r="H15" s="74">
        <f t="shared" ref="H15" si="145">H17+G15</f>
        <v>0</v>
      </c>
      <c r="I15" s="74">
        <f t="shared" ref="I15" si="146">I17+H15</f>
        <v>0</v>
      </c>
      <c r="J15" s="74">
        <f t="shared" ref="J15" si="147">J17+I15</f>
        <v>0</v>
      </c>
      <c r="K15" s="74">
        <f t="shared" ref="K15" si="148">K17+J15</f>
        <v>0</v>
      </c>
      <c r="L15" s="74">
        <f>L17+K15</f>
        <v>0</v>
      </c>
      <c r="M15" s="74">
        <f t="shared" ref="M15" si="149">M17+L15</f>
        <v>0</v>
      </c>
      <c r="N15" s="74">
        <f t="shared" ref="N15" si="150">N17+M15</f>
        <v>0</v>
      </c>
      <c r="O15" s="74">
        <f t="shared" ref="O15" si="151">O17+N15</f>
        <v>0</v>
      </c>
      <c r="P15" s="25">
        <f t="shared" ref="P15" si="152">P17+O15</f>
        <v>0</v>
      </c>
      <c r="Q15" s="14">
        <f t="shared" ref="Q15" si="153">P15</f>
        <v>0</v>
      </c>
      <c r="R15" s="14">
        <f t="shared" ref="R15" si="154">O15</f>
        <v>0</v>
      </c>
      <c r="S15" s="14">
        <f t="shared" ref="S15" si="155">N15</f>
        <v>0</v>
      </c>
      <c r="T15" s="14">
        <f t="shared" ref="T15" si="156">M15</f>
        <v>0</v>
      </c>
      <c r="U15" s="14">
        <f t="shared" ref="U15" si="157">L15</f>
        <v>0</v>
      </c>
      <c r="V15" s="14">
        <f t="shared" ref="V15" si="158">K15</f>
        <v>0</v>
      </c>
      <c r="W15" s="14">
        <f t="shared" ref="W15" si="159">J15</f>
        <v>0</v>
      </c>
      <c r="X15" s="14">
        <f t="shared" ref="X15" si="160">I15</f>
        <v>0</v>
      </c>
      <c r="Y15" s="14">
        <f t="shared" ref="Y15" si="161">H15</f>
        <v>0</v>
      </c>
      <c r="Z15" s="14">
        <f t="shared" ref="Z15" si="162">G15</f>
        <v>0</v>
      </c>
      <c r="AA15" s="14">
        <f t="shared" ref="AA15" si="163">F15</f>
        <v>0</v>
      </c>
      <c r="AB15" s="14">
        <f t="shared" ref="AB15" si="164">E15</f>
        <v>0</v>
      </c>
      <c r="AC15" s="14">
        <f t="shared" ref="AC15" si="165">D15</f>
        <v>0</v>
      </c>
      <c r="AD15" s="12"/>
      <c r="AE15" s="12"/>
      <c r="AF15" s="12"/>
      <c r="AG15" s="12"/>
      <c r="AH15" s="12"/>
      <c r="AI15" s="12"/>
      <c r="AJ15" s="12"/>
      <c r="AK15" s="16"/>
      <c r="AL15" s="16"/>
      <c r="AM15" s="16"/>
      <c r="AN15" s="16"/>
      <c r="AO15" s="16"/>
      <c r="AP15" s="16"/>
    </row>
    <row r="16" spans="2:42" x14ac:dyDescent="0.25">
      <c r="B16" s="110"/>
      <c r="C16" s="22" t="s">
        <v>12</v>
      </c>
      <c r="D16" s="80"/>
      <c r="E16" s="81"/>
      <c r="F16" s="84"/>
      <c r="G16" s="82"/>
      <c r="H16" s="82"/>
      <c r="I16" s="82"/>
      <c r="J16" s="83"/>
      <c r="K16" s="82"/>
      <c r="L16" s="82"/>
      <c r="M16" s="82"/>
      <c r="N16" s="82"/>
      <c r="O16" s="82"/>
      <c r="P16" s="85"/>
      <c r="Q16" s="18">
        <f t="shared" ref="Q16" si="166">P16-(2*P16)</f>
        <v>0</v>
      </c>
      <c r="R16" s="18">
        <f t="shared" ref="R16" si="167">O16-(2*O16)</f>
        <v>0</v>
      </c>
      <c r="S16" s="18">
        <f t="shared" ref="S16" si="168">N16-(2*N16)</f>
        <v>0</v>
      </c>
      <c r="T16" s="18">
        <f t="shared" ref="T16" si="169">M16-(2*M16)</f>
        <v>0</v>
      </c>
      <c r="U16" s="18">
        <f t="shared" ref="U16" si="170">L16-(2*L16)</f>
        <v>0</v>
      </c>
      <c r="V16" s="18">
        <f t="shared" ref="V16" si="171">K16-(2*K16)</f>
        <v>0</v>
      </c>
      <c r="W16" s="18">
        <f t="shared" ref="W16" si="172">J16-(2*J16)</f>
        <v>0</v>
      </c>
      <c r="X16" s="18">
        <f t="shared" ref="X16" si="173">I16-(2*I16)</f>
        <v>0</v>
      </c>
      <c r="Y16" s="18">
        <f t="shared" ref="Y16" si="174">H16-(2*H16)</f>
        <v>0</v>
      </c>
      <c r="Z16" s="18">
        <f t="shared" ref="Z16" si="175">G16-(2*G16)</f>
        <v>0</v>
      </c>
      <c r="AA16" s="18">
        <f t="shared" ref="AA16" si="176">F16-(2*F16)</f>
        <v>0</v>
      </c>
      <c r="AB16" s="18">
        <f t="shared" ref="AB16" si="177">E16-(2*E16)</f>
        <v>0</v>
      </c>
      <c r="AC16" s="18">
        <f t="shared" ref="AC16" si="178">D16-(2*D16)</f>
        <v>0</v>
      </c>
      <c r="AD16" s="12"/>
      <c r="AE16" s="12"/>
      <c r="AF16" s="12"/>
      <c r="AG16" s="12"/>
      <c r="AH16" s="12"/>
      <c r="AI16" s="12"/>
      <c r="AJ16" s="12"/>
      <c r="AK16" s="16"/>
      <c r="AL16" s="16"/>
      <c r="AM16" s="16"/>
      <c r="AN16" s="16"/>
      <c r="AO16" s="16"/>
      <c r="AP16" s="16"/>
    </row>
    <row r="17" spans="2:42" ht="15.75" thickBot="1" x14ac:dyDescent="0.3">
      <c r="B17" s="111"/>
      <c r="C17" s="77" t="s">
        <v>11</v>
      </c>
      <c r="D17" s="103"/>
      <c r="E17" s="104"/>
      <c r="F17" s="106"/>
      <c r="G17" s="105"/>
      <c r="H17" s="105"/>
      <c r="I17" s="105"/>
      <c r="J17" s="105"/>
      <c r="K17" s="105"/>
      <c r="L17" s="105"/>
      <c r="M17" s="105"/>
      <c r="N17" s="105"/>
      <c r="O17" s="105"/>
      <c r="P17" s="107"/>
      <c r="Q17" s="18">
        <f t="shared" ref="Q17:AC17" si="179">Q15+$D17</f>
        <v>0</v>
      </c>
      <c r="R17" s="18">
        <f t="shared" si="179"/>
        <v>0</v>
      </c>
      <c r="S17" s="18">
        <f t="shared" si="179"/>
        <v>0</v>
      </c>
      <c r="T17" s="18">
        <f t="shared" si="179"/>
        <v>0</v>
      </c>
      <c r="U17" s="18">
        <f t="shared" si="179"/>
        <v>0</v>
      </c>
      <c r="V17" s="18">
        <f t="shared" si="179"/>
        <v>0</v>
      </c>
      <c r="W17" s="18">
        <f t="shared" si="179"/>
        <v>0</v>
      </c>
      <c r="X17" s="18">
        <f t="shared" si="179"/>
        <v>0</v>
      </c>
      <c r="Y17" s="18">
        <f t="shared" si="179"/>
        <v>0</v>
      </c>
      <c r="Z17" s="18">
        <f t="shared" si="179"/>
        <v>0</v>
      </c>
      <c r="AA17" s="18">
        <f t="shared" si="179"/>
        <v>0</v>
      </c>
      <c r="AB17" s="18">
        <f t="shared" si="179"/>
        <v>0</v>
      </c>
      <c r="AC17" s="18">
        <f t="shared" si="179"/>
        <v>0</v>
      </c>
      <c r="AD17" s="12"/>
      <c r="AE17" s="12"/>
      <c r="AF17" s="12"/>
      <c r="AG17" s="12"/>
      <c r="AH17" s="12"/>
      <c r="AI17" s="12"/>
      <c r="AJ17" s="12"/>
      <c r="AK17" s="16"/>
      <c r="AL17" s="16"/>
      <c r="AM17" s="16"/>
      <c r="AN17" s="16"/>
      <c r="AO17" s="16"/>
      <c r="AP17" s="16"/>
    </row>
    <row r="64" spans="8:19" x14ac:dyDescent="0.25"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71" spans="9:17" x14ac:dyDescent="0.25">
      <c r="I71" s="8"/>
      <c r="J71" s="8"/>
      <c r="K71" s="8"/>
      <c r="L71" s="8"/>
      <c r="M71" s="8"/>
      <c r="N71" s="8"/>
      <c r="O71" s="8"/>
      <c r="P71" s="8"/>
      <c r="Q71" s="8"/>
    </row>
  </sheetData>
  <mergeCells count="6">
    <mergeCell ref="B15:B17"/>
    <mergeCell ref="D2:E2"/>
    <mergeCell ref="B3:B5"/>
    <mergeCell ref="B6:B8"/>
    <mergeCell ref="B9:B11"/>
    <mergeCell ref="B12:B14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3A013-E318-425C-8904-CE6777597293}">
  <dimension ref="E1:O5"/>
  <sheetViews>
    <sheetView workbookViewId="0">
      <selection activeCell="R4" sqref="R4"/>
    </sheetView>
  </sheetViews>
  <sheetFormatPr baseColWidth="10" defaultRowHeight="15" x14ac:dyDescent="0.25"/>
  <cols>
    <col min="1" max="2" width="6.7109375" customWidth="1"/>
  </cols>
  <sheetData>
    <row r="1" spans="5:15" ht="15" customHeight="1" x14ac:dyDescent="0.25">
      <c r="E1" s="120" t="s">
        <v>23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5:15" ht="15" customHeight="1" x14ac:dyDescent="0.25"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5:15" ht="15" customHeight="1" x14ac:dyDescent="0.25"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5:15" ht="29.25" customHeight="1" x14ac:dyDescent="0.25"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5:15" x14ac:dyDescent="0.25"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</sheetData>
  <mergeCells count="1">
    <mergeCell ref="E1:O5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Auspuffresonanz</vt:lpstr>
      <vt:lpstr>Auspuffentwurf</vt:lpstr>
      <vt:lpstr>Auspuff Kalkulator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2024-12-11T17:16:14Z</dcterms:modified>
</cp:coreProperties>
</file>