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 filterPrivacy="1"/>
  <xr:revisionPtr revIDLastSave="0" documentId="13_ncr:1_{CAF7AE98-623D-4A1C-9F86-C30689B41C2F}" xr6:coauthVersionLast="36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Wuchtfaktor" sheetId="8" r:id="rId1"/>
    <sheet name="Verdichtung" sheetId="7" r:id="rId2"/>
    <sheet name="Steuerzeiten" sheetId="1" r:id="rId3"/>
    <sheet name="Mitteldruck" sheetId="6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6" i="8" l="1"/>
  <c r="D13" i="7"/>
  <c r="D12" i="7"/>
  <c r="D5" i="7"/>
  <c r="D4" i="7"/>
  <c r="D11" i="7" s="1"/>
  <c r="E29" i="1"/>
  <c r="E28" i="1"/>
  <c r="E27" i="1"/>
  <c r="E26" i="1"/>
  <c r="E25" i="1"/>
  <c r="E24" i="1"/>
  <c r="C23" i="1"/>
  <c r="E23" i="1" s="1"/>
  <c r="E22" i="1"/>
  <c r="E21" i="1"/>
  <c r="E20" i="1"/>
  <c r="E19" i="1"/>
  <c r="E18" i="1"/>
  <c r="E17" i="1"/>
  <c r="E8" i="6" l="1"/>
  <c r="G11" i="6" s="1"/>
  <c r="F5" i="6"/>
  <c r="D5" i="6"/>
  <c r="G5" i="6" s="1"/>
  <c r="F8" i="6" l="1"/>
  <c r="G8" i="6" s="1"/>
  <c r="F5" i="1" l="1"/>
  <c r="F9" i="1"/>
  <c r="F8" i="1"/>
  <c r="H8" i="1" l="1"/>
  <c r="H9" i="1"/>
  <c r="H10" i="1" l="1"/>
</calcChain>
</file>

<file path=xl/sharedStrings.xml><?xml version="1.0" encoding="utf-8"?>
<sst xmlns="http://schemas.openxmlformats.org/spreadsheetml/2006/main" count="80" uniqueCount="58">
  <si>
    <t>Hubraum</t>
  </si>
  <si>
    <t>ml</t>
  </si>
  <si>
    <t>Vollumen Quteschkannte</t>
  </si>
  <si>
    <t>Durchmesser Bohrung</t>
  </si>
  <si>
    <t>mm</t>
  </si>
  <si>
    <t>Durchemesser Glocke</t>
  </si>
  <si>
    <t>Hub</t>
  </si>
  <si>
    <t>Vollumen Glocke</t>
  </si>
  <si>
    <t>Quetschkante</t>
  </si>
  <si>
    <t>Verdichtung</t>
  </si>
  <si>
    <t>Fläche Quetschkannte</t>
  </si>
  <si>
    <t>Verhältniss Bohrung zu Hub</t>
  </si>
  <si>
    <t>Kolben</t>
  </si>
  <si>
    <t>Pleuel 1/2</t>
  </si>
  <si>
    <t>Meistergewicht</t>
  </si>
  <si>
    <t>Wuchtfaktor</t>
  </si>
  <si>
    <t>[g.]</t>
  </si>
  <si>
    <t>[% ]</t>
  </si>
  <si>
    <t>Pleullänge</t>
  </si>
  <si>
    <t xml:space="preserve">Auslass </t>
  </si>
  <si>
    <t>Auslass</t>
  </si>
  <si>
    <t>Grad</t>
  </si>
  <si>
    <t xml:space="preserve">Überströmer </t>
  </si>
  <si>
    <t>Überströme</t>
  </si>
  <si>
    <t>Fußdichtung</t>
  </si>
  <si>
    <t>Vorauslass</t>
  </si>
  <si>
    <t>Stichmaß oberkante Zylinder bis:</t>
  </si>
  <si>
    <t>Oberkante Zylinder bis Oberkante Kolben in OT</t>
  </si>
  <si>
    <t>Steuerzeiten:</t>
  </si>
  <si>
    <t>AS</t>
  </si>
  <si>
    <t>ÜS</t>
  </si>
  <si>
    <t>VA</t>
  </si>
  <si>
    <t>U/min</t>
  </si>
  <si>
    <t>Trackracing</t>
  </si>
  <si>
    <t>cross</t>
  </si>
  <si>
    <t>enduro</t>
  </si>
  <si>
    <t>Drehschieber</t>
  </si>
  <si>
    <t>EINGABE</t>
  </si>
  <si>
    <t>AUSGABE</t>
  </si>
  <si>
    <r>
      <rPr>
        <b/>
        <u/>
        <sz val="11"/>
        <color indexed="8"/>
        <rFont val="Calibri"/>
        <family val="2"/>
      </rPr>
      <t>Motor</t>
    </r>
    <r>
      <rPr>
        <b/>
        <sz val="11"/>
        <color indexed="8"/>
        <rFont val="Calibri"/>
        <family val="2"/>
      </rPr>
      <t>leistung [PS]</t>
    </r>
  </si>
  <si>
    <t>&gt; Leistung [W]</t>
  </si>
  <si>
    <t>bei Drehzahl [1/min]</t>
  </si>
  <si>
    <t>&gt; Drehzahl [1/s]</t>
  </si>
  <si>
    <t>&gt;&gt; Drehmoment [NM]</t>
  </si>
  <si>
    <t>Bohrung [mm]</t>
  </si>
  <si>
    <t>Hub [mm]</t>
  </si>
  <si>
    <t>&gt; Hubraum [ccm]</t>
  </si>
  <si>
    <t>&gt; Hubraum [dm³]</t>
  </si>
  <si>
    <t>&gt;&gt; Mitteldruck [bar]</t>
  </si>
  <si>
    <t>&gt;&gt; Literleistung [PS/L]</t>
  </si>
  <si>
    <t>: 1        (Soll 10-12)</t>
  </si>
  <si>
    <t>%        (Soll ca50%)</t>
  </si>
  <si>
    <t>mm    (soll 1,0-1,3)</t>
  </si>
  <si>
    <t xml:space="preserve">           (soll 1,0-1,2)</t>
  </si>
  <si>
    <t>Verdichtung:</t>
  </si>
  <si>
    <t>Steurzeiten soll nach Blair / Cross 2Takt Handbuch</t>
  </si>
  <si>
    <t xml:space="preserve">Mitteldruck Anhaltswerte </t>
  </si>
  <si>
    <r>
      <rPr>
        <b/>
        <sz val="11"/>
        <color indexed="8"/>
        <rFont val="Calibri"/>
        <family val="2"/>
      </rPr>
      <t>Mitteldruck "p</t>
    </r>
    <r>
      <rPr>
        <b/>
        <sz val="9"/>
        <color indexed="8"/>
        <rFont val="Calibri"/>
        <family val="2"/>
      </rPr>
      <t>m</t>
    </r>
    <r>
      <rPr>
        <b/>
        <sz val="11"/>
        <color indexed="8"/>
        <rFont val="Calibri"/>
        <family val="2"/>
      </rPr>
      <t>"  2- Takt Motors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</si>
</sst>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16" x14ac:knownFonts="1">
    <font>
      <sz val="11"/>
      <color theme="1"/>
      <name val="Calibri"/>
      <family val="2"/>
      <scheme val="minor"/>
    </font>
    <font>
      <sz val="10"/>
      <color theme="0" tint="-0.249977111117893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i/>
      <sz val="8"/>
      <color theme="1"/>
      <name val="Arial"/>
      <family val="2"/>
    </font>
    <font>
      <i/>
      <sz val="8"/>
      <color theme="0"/>
      <name val="Arial"/>
      <family val="2"/>
    </font>
    <font>
      <sz val="8"/>
      <color theme="0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  <font>
      <b/>
      <sz val="11"/>
      <color indexed="8"/>
      <name val="Calibri"/>
      <family val="2"/>
    </font>
    <font>
      <sz val="11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sz val="9"/>
      <color indexed="8"/>
      <name val="Calibri"/>
      <family val="2"/>
    </font>
    <font>
      <b/>
      <sz val="14"/>
      <color theme="1"/>
      <name val="Calibri"/>
      <family val="2"/>
      <scheme val="minor"/>
    </font>
    <font>
      <b/>
      <u/>
      <sz val="11"/>
      <color indexed="8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9" fillId="0" borderId="0"/>
    <xf numFmtId="0" fontId="11" fillId="0" borderId="0"/>
  </cellStyleXfs>
  <cellXfs count="140">
    <xf numFmtId="0" fontId="0" fillId="0" borderId="0" xfId="0"/>
    <xf numFmtId="0" fontId="0" fillId="0" borderId="1" xfId="0" applyBorder="1"/>
    <xf numFmtId="0" fontId="0" fillId="0" borderId="2" xfId="0" applyBorder="1" applyAlignment="1">
      <alignment horizontal="right"/>
    </xf>
    <xf numFmtId="0" fontId="0" fillId="0" borderId="4" xfId="0" applyBorder="1"/>
    <xf numFmtId="0" fontId="0" fillId="0" borderId="5" xfId="0" applyBorder="1" applyAlignment="1">
      <alignment horizontal="right"/>
    </xf>
    <xf numFmtId="0" fontId="0" fillId="0" borderId="1" xfId="0" applyBorder="1" applyAlignment="1">
      <alignment horizontal="left" vertical="center"/>
    </xf>
    <xf numFmtId="0" fontId="0" fillId="0" borderId="2" xfId="0" applyFill="1" applyBorder="1" applyAlignment="1">
      <alignment horizontal="right" vertical="center"/>
    </xf>
    <xf numFmtId="0" fontId="1" fillId="0" borderId="8" xfId="0" applyFont="1" applyBorder="1"/>
    <xf numFmtId="0" fontId="0" fillId="0" borderId="9" xfId="0" applyBorder="1" applyAlignment="1">
      <alignment horizontal="right"/>
    </xf>
    <xf numFmtId="0" fontId="0" fillId="0" borderId="8" xfId="0" applyBorder="1"/>
    <xf numFmtId="0" fontId="0" fillId="0" borderId="10" xfId="0" applyBorder="1"/>
    <xf numFmtId="0" fontId="0" fillId="0" borderId="11" xfId="0" applyBorder="1" applyAlignment="1">
      <alignment horizontal="right"/>
    </xf>
    <xf numFmtId="0" fontId="0" fillId="0" borderId="0" xfId="0" applyBorder="1"/>
    <xf numFmtId="1" fontId="0" fillId="2" borderId="1" xfId="0" applyNumberFormat="1" applyFill="1" applyBorder="1"/>
    <xf numFmtId="0" fontId="0" fillId="0" borderId="16" xfId="0" applyBorder="1"/>
    <xf numFmtId="1" fontId="0" fillId="2" borderId="8" xfId="0" applyNumberFormat="1" applyFill="1" applyBorder="1"/>
    <xf numFmtId="0" fontId="0" fillId="0" borderId="17" xfId="0" applyBorder="1"/>
    <xf numFmtId="0" fontId="0" fillId="0" borderId="17" xfId="0" applyFont="1" applyBorder="1"/>
    <xf numFmtId="164" fontId="0" fillId="2" borderId="8" xfId="0" applyNumberFormat="1" applyFill="1" applyBorder="1"/>
    <xf numFmtId="2" fontId="0" fillId="2" borderId="10" xfId="0" applyNumberFormat="1" applyFill="1" applyBorder="1"/>
    <xf numFmtId="0" fontId="0" fillId="0" borderId="18" xfId="0" applyBorder="1"/>
    <xf numFmtId="0" fontId="0" fillId="3" borderId="17" xfId="0" applyFill="1" applyBorder="1"/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3" xfId="0" applyBorder="1" applyAlignment="1">
      <alignment horizontal="center"/>
    </xf>
    <xf numFmtId="0" fontId="0" fillId="0" borderId="28" xfId="0" applyBorder="1" applyAlignment="1">
      <alignment horizontal="center"/>
    </xf>
    <xf numFmtId="0" fontId="4" fillId="3" borderId="27" xfId="0" applyFont="1" applyFill="1" applyBorder="1"/>
    <xf numFmtId="0" fontId="4" fillId="3" borderId="28" xfId="0" applyFont="1" applyFill="1" applyBorder="1"/>
    <xf numFmtId="0" fontId="5" fillId="3" borderId="3" xfId="0" applyFont="1" applyFill="1" applyBorder="1"/>
    <xf numFmtId="0" fontId="0" fillId="3" borderId="0" xfId="0" applyFill="1" applyBorder="1"/>
    <xf numFmtId="0" fontId="0" fillId="0" borderId="0" xfId="0" applyBorder="1" applyAlignment="1">
      <alignment horizontal="center"/>
    </xf>
    <xf numFmtId="0" fontId="3" fillId="3" borderId="25" xfId="0" applyFont="1" applyFill="1" applyBorder="1" applyAlignment="1">
      <alignment horizontal="right"/>
    </xf>
    <xf numFmtId="1" fontId="4" fillId="2" borderId="25" xfId="0" applyNumberFormat="1" applyFont="1" applyFill="1" applyBorder="1"/>
    <xf numFmtId="0" fontId="0" fillId="0" borderId="26" xfId="0" applyBorder="1" applyAlignment="1">
      <alignment horizontal="right"/>
    </xf>
    <xf numFmtId="0" fontId="3" fillId="3" borderId="27" xfId="0" applyFont="1" applyFill="1" applyBorder="1" applyAlignment="1">
      <alignment horizontal="right"/>
    </xf>
    <xf numFmtId="0" fontId="4" fillId="3" borderId="3" xfId="0" applyFont="1" applyFill="1" applyBorder="1"/>
    <xf numFmtId="0" fontId="0" fillId="0" borderId="40" xfId="0" applyBorder="1" applyAlignment="1">
      <alignment horizontal="right"/>
    </xf>
    <xf numFmtId="0" fontId="4" fillId="3" borderId="41" xfId="0" applyFont="1" applyFill="1" applyBorder="1"/>
    <xf numFmtId="0" fontId="4" fillId="3" borderId="42" xfId="0" applyFont="1" applyFill="1" applyBorder="1"/>
    <xf numFmtId="0" fontId="4" fillId="3" borderId="43" xfId="0" applyFont="1" applyFill="1" applyBorder="1"/>
    <xf numFmtId="0" fontId="4" fillId="3" borderId="44" xfId="0" applyFont="1" applyFill="1" applyBorder="1"/>
    <xf numFmtId="0" fontId="4" fillId="3" borderId="28" xfId="0" applyFont="1" applyFill="1" applyBorder="1" applyAlignment="1">
      <alignment horizontal="left" vertical="center"/>
    </xf>
    <xf numFmtId="0" fontId="0" fillId="0" borderId="23" xfId="0" applyBorder="1" applyAlignment="1">
      <alignment horizontal="right"/>
    </xf>
    <xf numFmtId="0" fontId="3" fillId="3" borderId="24" xfId="0" applyFont="1" applyFill="1" applyBorder="1" applyAlignment="1">
      <alignment horizontal="right"/>
    </xf>
    <xf numFmtId="0" fontId="6" fillId="3" borderId="9" xfId="0" applyFont="1" applyFill="1" applyBorder="1" applyAlignment="1">
      <alignment horizontal="left"/>
    </xf>
    <xf numFmtId="0" fontId="4" fillId="3" borderId="9" xfId="0" applyFont="1" applyFill="1" applyBorder="1"/>
    <xf numFmtId="0" fontId="4" fillId="3" borderId="45" xfId="0" applyFont="1" applyFill="1" applyBorder="1"/>
    <xf numFmtId="0" fontId="4" fillId="3" borderId="33" xfId="0" applyFont="1" applyFill="1" applyBorder="1"/>
    <xf numFmtId="0" fontId="4" fillId="3" borderId="6" xfId="0" applyFont="1" applyFill="1" applyBorder="1"/>
    <xf numFmtId="0" fontId="4" fillId="3" borderId="26" xfId="0" applyFont="1" applyFill="1" applyBorder="1"/>
    <xf numFmtId="1" fontId="4" fillId="2" borderId="27" xfId="0" applyNumberFormat="1" applyFont="1" applyFill="1" applyBorder="1"/>
    <xf numFmtId="0" fontId="4" fillId="3" borderId="40" xfId="0" applyFont="1" applyFill="1" applyBorder="1"/>
    <xf numFmtId="0" fontId="4" fillId="3" borderId="23" xfId="0" applyFont="1" applyFill="1" applyBorder="1"/>
    <xf numFmtId="164" fontId="4" fillId="2" borderId="24" xfId="0" applyNumberFormat="1" applyFont="1" applyFill="1" applyBorder="1"/>
    <xf numFmtId="0" fontId="7" fillId="3" borderId="34" xfId="0" applyFont="1" applyFill="1" applyBorder="1" applyAlignment="1"/>
    <xf numFmtId="0" fontId="7" fillId="3" borderId="46" xfId="0" applyFont="1" applyFill="1" applyBorder="1" applyAlignment="1"/>
    <xf numFmtId="0" fontId="0" fillId="0" borderId="34" xfId="0" applyBorder="1"/>
    <xf numFmtId="0" fontId="0" fillId="0" borderId="37" xfId="0" applyBorder="1"/>
    <xf numFmtId="0" fontId="0" fillId="0" borderId="38" xfId="0" applyBorder="1"/>
    <xf numFmtId="0" fontId="0" fillId="0" borderId="5" xfId="0" applyBorder="1"/>
    <xf numFmtId="1" fontId="0" fillId="0" borderId="0" xfId="0" applyNumberFormat="1" applyBorder="1" applyAlignment="1">
      <alignment horizontal="center"/>
    </xf>
    <xf numFmtId="0" fontId="12" fillId="5" borderId="7" xfId="0" applyFont="1" applyFill="1" applyBorder="1" applyAlignment="1">
      <alignment horizontal="center"/>
    </xf>
    <xf numFmtId="0" fontId="12" fillId="6" borderId="12" xfId="0" applyFont="1" applyFill="1" applyBorder="1" applyAlignment="1">
      <alignment horizontal="center"/>
    </xf>
    <xf numFmtId="0" fontId="12" fillId="0" borderId="25" xfId="0" applyFont="1" applyBorder="1" applyAlignment="1">
      <alignment horizontal="center"/>
    </xf>
    <xf numFmtId="0" fontId="0" fillId="0" borderId="25" xfId="0" applyBorder="1" applyAlignment="1">
      <alignment horizontal="center"/>
    </xf>
    <xf numFmtId="0" fontId="0" fillId="5" borderId="25" xfId="0" applyFill="1" applyBorder="1"/>
    <xf numFmtId="2" fontId="0" fillId="0" borderId="25" xfId="0" applyNumberFormat="1" applyBorder="1"/>
    <xf numFmtId="2" fontId="0" fillId="7" borderId="25" xfId="0" applyNumberFormat="1" applyFill="1" applyBorder="1"/>
    <xf numFmtId="165" fontId="0" fillId="0" borderId="25" xfId="0" applyNumberFormat="1" applyBorder="1"/>
    <xf numFmtId="0" fontId="0" fillId="8" borderId="8" xfId="0" applyFill="1" applyBorder="1"/>
    <xf numFmtId="0" fontId="3" fillId="8" borderId="27" xfId="0" applyFont="1" applyFill="1" applyBorder="1"/>
    <xf numFmtId="0" fontId="3" fillId="8" borderId="24" xfId="0" applyFont="1" applyFill="1" applyBorder="1"/>
    <xf numFmtId="0" fontId="3" fillId="8" borderId="25" xfId="0" applyFont="1" applyFill="1" applyBorder="1"/>
    <xf numFmtId="164" fontId="3" fillId="8" borderId="25" xfId="0" applyNumberFormat="1" applyFont="1" applyFill="1" applyBorder="1"/>
    <xf numFmtId="164" fontId="3" fillId="8" borderId="24" xfId="0" applyNumberFormat="1" applyFont="1" applyFill="1" applyBorder="1" applyAlignment="1">
      <alignment horizontal="right" vertical="center"/>
    </xf>
    <xf numFmtId="0" fontId="0" fillId="0" borderId="10" xfId="0" applyBorder="1" applyAlignment="1">
      <alignment horizontal="center"/>
    </xf>
    <xf numFmtId="0" fontId="0" fillId="0" borderId="43" xfId="0" applyBorder="1" applyAlignment="1">
      <alignment horizontal="center"/>
    </xf>
    <xf numFmtId="0" fontId="0" fillId="0" borderId="24" xfId="0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2" fillId="0" borderId="0" xfId="0" applyFont="1" applyBorder="1" applyAlignment="1"/>
    <xf numFmtId="1" fontId="0" fillId="0" borderId="25" xfId="0" applyNumberFormat="1" applyBorder="1" applyAlignment="1">
      <alignment horizontal="center"/>
    </xf>
    <xf numFmtId="0" fontId="0" fillId="0" borderId="22" xfId="0" applyBorder="1" applyAlignment="1">
      <alignment horizontal="center"/>
    </xf>
    <xf numFmtId="1" fontId="0" fillId="0" borderId="22" xfId="0" applyNumberFormat="1" applyBorder="1" applyAlignment="1">
      <alignment horizontal="center"/>
    </xf>
    <xf numFmtId="0" fontId="12" fillId="0" borderId="19" xfId="0" applyFont="1" applyBorder="1" applyAlignment="1">
      <alignment horizontal="center"/>
    </xf>
    <xf numFmtId="0" fontId="12" fillId="0" borderId="20" xfId="0" applyFont="1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40" xfId="0" applyBorder="1" applyAlignment="1">
      <alignment horizontal="center"/>
    </xf>
    <xf numFmtId="0" fontId="0" fillId="0" borderId="41" xfId="0" applyBorder="1" applyAlignment="1">
      <alignment horizontal="center"/>
    </xf>
    <xf numFmtId="1" fontId="0" fillId="0" borderId="24" xfId="0" applyNumberFormat="1" applyBorder="1" applyAlignment="1">
      <alignment horizontal="center"/>
    </xf>
    <xf numFmtId="0" fontId="0" fillId="0" borderId="40" xfId="0" applyBorder="1"/>
    <xf numFmtId="0" fontId="0" fillId="0" borderId="41" xfId="0" applyBorder="1"/>
    <xf numFmtId="0" fontId="0" fillId="0" borderId="23" xfId="0" applyBorder="1"/>
    <xf numFmtId="0" fontId="0" fillId="0" borderId="28" xfId="0" applyBorder="1"/>
    <xf numFmtId="0" fontId="0" fillId="0" borderId="21" xfId="0" applyBorder="1"/>
    <xf numFmtId="0" fontId="0" fillId="0" borderId="29" xfId="0" applyBorder="1"/>
    <xf numFmtId="0" fontId="12" fillId="2" borderId="12" xfId="0" applyFont="1" applyFill="1" applyBorder="1" applyAlignment="1">
      <alignment horizontal="center"/>
    </xf>
    <xf numFmtId="0" fontId="12" fillId="8" borderId="7" xfId="0" applyFont="1" applyFill="1" applyBorder="1" applyAlignment="1">
      <alignment horizontal="center"/>
    </xf>
    <xf numFmtId="0" fontId="12" fillId="0" borderId="41" xfId="0" applyFont="1" applyBorder="1" applyAlignment="1">
      <alignment horizontal="center"/>
    </xf>
    <xf numFmtId="2" fontId="0" fillId="7" borderId="41" xfId="0" applyNumberFormat="1" applyFill="1" applyBorder="1"/>
    <xf numFmtId="2" fontId="0" fillId="6" borderId="41" xfId="0" applyNumberFormat="1" applyFill="1" applyBorder="1"/>
    <xf numFmtId="2" fontId="0" fillId="7" borderId="28" xfId="0" applyNumberFormat="1" applyFill="1" applyBorder="1"/>
    <xf numFmtId="0" fontId="14" fillId="0" borderId="34" xfId="0" applyFont="1" applyBorder="1" applyAlignment="1">
      <alignment horizontal="center" vertical="center"/>
    </xf>
    <xf numFmtId="0" fontId="14" fillId="0" borderId="35" xfId="0" applyFont="1" applyBorder="1" applyAlignment="1">
      <alignment horizontal="center" vertical="center"/>
    </xf>
    <xf numFmtId="0" fontId="14" fillId="0" borderId="36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39" xfId="0" applyFont="1" applyBorder="1" applyAlignment="1">
      <alignment horizontal="center" vertical="center"/>
    </xf>
    <xf numFmtId="0" fontId="0" fillId="8" borderId="30" xfId="0" applyFill="1" applyBorder="1" applyAlignment="1">
      <alignment horizontal="center" vertical="center"/>
    </xf>
    <xf numFmtId="0" fontId="0" fillId="8" borderId="31" xfId="0" applyFill="1" applyBorder="1" applyAlignment="1">
      <alignment horizontal="center" vertical="center"/>
    </xf>
    <xf numFmtId="0" fontId="0" fillId="8" borderId="32" xfId="0" applyFill="1" applyBorder="1" applyAlignment="1">
      <alignment horizontal="center" vertical="center"/>
    </xf>
    <xf numFmtId="0" fontId="0" fillId="8" borderId="33" xfId="0" applyFill="1" applyBorder="1" applyAlignment="1">
      <alignment horizontal="center" vertical="center"/>
    </xf>
    <xf numFmtId="0" fontId="0" fillId="8" borderId="32" xfId="0" applyFont="1" applyFill="1" applyBorder="1" applyAlignment="1">
      <alignment horizontal="center" vertical="center"/>
    </xf>
    <xf numFmtId="0" fontId="0" fillId="8" borderId="33" xfId="0" applyFont="1" applyFill="1" applyBorder="1" applyAlignment="1">
      <alignment horizontal="center" vertical="center"/>
    </xf>
    <xf numFmtId="1" fontId="2" fillId="2" borderId="36" xfId="0" applyNumberFormat="1" applyFont="1" applyFill="1" applyBorder="1" applyAlignment="1">
      <alignment horizontal="center" vertical="center"/>
    </xf>
    <xf numFmtId="1" fontId="2" fillId="2" borderId="39" xfId="0" applyNumberFormat="1" applyFont="1" applyFill="1" applyBorder="1" applyAlignment="1">
      <alignment horizontal="center" vertical="center"/>
    </xf>
    <xf numFmtId="0" fontId="0" fillId="0" borderId="13" xfId="0" applyBorder="1" applyAlignment="1">
      <alignment horizontal="right"/>
    </xf>
    <xf numFmtId="0" fontId="0" fillId="0" borderId="14" xfId="0" applyBorder="1" applyAlignment="1">
      <alignment horizontal="right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12" fillId="0" borderId="20" xfId="0" applyFont="1" applyBorder="1" applyAlignment="1">
      <alignment horizontal="center"/>
    </xf>
    <xf numFmtId="0" fontId="12" fillId="0" borderId="15" xfId="0" applyFont="1" applyBorder="1" applyAlignment="1">
      <alignment horizontal="center"/>
    </xf>
    <xf numFmtId="0" fontId="12" fillId="0" borderId="13" xfId="0" applyFont="1" applyBorder="1" applyAlignment="1">
      <alignment horizontal="center"/>
    </xf>
    <xf numFmtId="0" fontId="12" fillId="0" borderId="14" xfId="0" applyFont="1" applyBorder="1" applyAlignment="1">
      <alignment horizontal="center"/>
    </xf>
    <xf numFmtId="0" fontId="12" fillId="0" borderId="49" xfId="0" applyFont="1" applyBorder="1" applyAlignment="1">
      <alignment horizontal="center"/>
    </xf>
    <xf numFmtId="0" fontId="8" fillId="3" borderId="35" xfId="0" applyFont="1" applyFill="1" applyBorder="1" applyAlignment="1">
      <alignment horizontal="left" vertical="center"/>
    </xf>
    <xf numFmtId="0" fontId="8" fillId="3" borderId="36" xfId="0" applyFont="1" applyFill="1" applyBorder="1" applyAlignment="1">
      <alignment horizontal="left" vertical="center"/>
    </xf>
    <xf numFmtId="0" fontId="8" fillId="3" borderId="47" xfId="0" applyFont="1" applyFill="1" applyBorder="1" applyAlignment="1">
      <alignment horizontal="left" vertical="center"/>
    </xf>
    <xf numFmtId="0" fontId="8" fillId="3" borderId="48" xfId="0" applyFont="1" applyFill="1" applyBorder="1" applyAlignment="1">
      <alignment horizontal="left" vertical="center"/>
    </xf>
    <xf numFmtId="0" fontId="3" fillId="3" borderId="23" xfId="0" applyFont="1" applyFill="1" applyBorder="1" applyAlignment="1">
      <alignment horizontal="right" vertical="center" wrapText="1"/>
    </xf>
    <xf numFmtId="0" fontId="3" fillId="3" borderId="24" xfId="0" applyFont="1" applyFill="1" applyBorder="1" applyAlignment="1">
      <alignment horizontal="right" vertical="center" wrapText="1"/>
    </xf>
    <xf numFmtId="0" fontId="3" fillId="3" borderId="26" xfId="0" applyFont="1" applyFill="1" applyBorder="1" applyAlignment="1">
      <alignment horizontal="right"/>
    </xf>
    <xf numFmtId="0" fontId="3" fillId="3" borderId="27" xfId="0" applyFont="1" applyFill="1" applyBorder="1" applyAlignment="1">
      <alignment horizontal="right"/>
    </xf>
    <xf numFmtId="0" fontId="10" fillId="4" borderId="13" xfId="0" applyFont="1" applyFill="1" applyBorder="1" applyAlignment="1">
      <alignment horizontal="center"/>
    </xf>
    <xf numFmtId="0" fontId="0" fillId="4" borderId="14" xfId="0" applyFill="1" applyBorder="1" applyAlignment="1">
      <alignment horizontal="center"/>
    </xf>
    <xf numFmtId="0" fontId="0" fillId="4" borderId="49" xfId="0" applyFill="1" applyBorder="1" applyAlignment="1">
      <alignment horizontal="center"/>
    </xf>
  </cellXfs>
  <cellStyles count="3">
    <cellStyle name="Standard" xfId="0" builtinId="0"/>
    <cellStyle name="Standard 2" xfId="2" xr:uid="{D4BA3028-FF39-4907-B7D3-C671C1A020BD}"/>
    <cellStyle name="Standard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495300</xdr:colOff>
      <xdr:row>0</xdr:row>
      <xdr:rowOff>9525</xdr:rowOff>
    </xdr:from>
    <xdr:to>
      <xdr:col>2</xdr:col>
      <xdr:colOff>742950</xdr:colOff>
      <xdr:row>3</xdr:row>
      <xdr:rowOff>136613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4CCC8733-D1CE-4840-BDB1-3840CB73E7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5300" y="9525"/>
          <a:ext cx="1466850" cy="71763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323851</xdr:colOff>
      <xdr:row>0</xdr:row>
      <xdr:rowOff>0</xdr:rowOff>
    </xdr:from>
    <xdr:to>
      <xdr:col>2</xdr:col>
      <xdr:colOff>1154647</xdr:colOff>
      <xdr:row>4</xdr:row>
      <xdr:rowOff>28575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B17DBEF9-BCF6-4EA0-B371-F42F2106F6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3851" y="0"/>
          <a:ext cx="2049996" cy="8096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857250</xdr:colOff>
      <xdr:row>0</xdr:row>
      <xdr:rowOff>0</xdr:rowOff>
    </xdr:from>
    <xdr:to>
      <xdr:col>9</xdr:col>
      <xdr:colOff>512374</xdr:colOff>
      <xdr:row>7</xdr:row>
      <xdr:rowOff>104775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EE8BCC56-F3FF-4F14-A399-E8E70B1673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95900" y="0"/>
          <a:ext cx="4027099" cy="147637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1038225</xdr:colOff>
      <xdr:row>7</xdr:row>
      <xdr:rowOff>9526</xdr:rowOff>
    </xdr:from>
    <xdr:to>
      <xdr:col>6</xdr:col>
      <xdr:colOff>333375</xdr:colOff>
      <xdr:row>12</xdr:row>
      <xdr:rowOff>14516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3A7F891E-BEAE-46F5-A9C5-E1F32B3965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86125" y="1390651"/>
          <a:ext cx="2657475" cy="9765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BCD263-C8E8-4920-9031-2DCF68AC9BE0}">
  <dimension ref="A1:G17"/>
  <sheetViews>
    <sheetView tabSelected="1" zoomScaleNormal="100" workbookViewId="0">
      <selection activeCell="E12" sqref="E12"/>
    </sheetView>
  </sheetViews>
  <sheetFormatPr baseColWidth="10" defaultColWidth="9.140625" defaultRowHeight="15" x14ac:dyDescent="0.25"/>
  <cols>
    <col min="3" max="3" width="12.140625" customWidth="1"/>
    <col min="4" max="4" width="18.42578125" customWidth="1"/>
    <col min="5" max="5" width="15.28515625" customWidth="1"/>
    <col min="7" max="7" width="11.5703125" customWidth="1"/>
    <col min="12" max="16" width="9.140625" customWidth="1"/>
  </cols>
  <sheetData>
    <row r="1" spans="2:7" ht="15.75" thickBot="1" x14ac:dyDescent="0.3"/>
    <row r="2" spans="2:7" x14ac:dyDescent="0.25">
      <c r="B2" s="103" t="s">
        <v>15</v>
      </c>
      <c r="C2" s="104"/>
      <c r="D2" s="104"/>
      <c r="E2" s="105"/>
      <c r="G2" s="98" t="s">
        <v>37</v>
      </c>
    </row>
    <row r="3" spans="2:7" ht="15.75" thickBot="1" x14ac:dyDescent="0.3">
      <c r="B3" s="106"/>
      <c r="C3" s="107"/>
      <c r="D3" s="107"/>
      <c r="E3" s="108"/>
      <c r="G3" s="97" t="s">
        <v>38</v>
      </c>
    </row>
    <row r="4" spans="2:7" x14ac:dyDescent="0.25">
      <c r="B4" s="22" t="s">
        <v>12</v>
      </c>
      <c r="C4" s="23" t="s">
        <v>13</v>
      </c>
      <c r="D4" s="23" t="s">
        <v>14</v>
      </c>
      <c r="E4" s="24" t="s">
        <v>15</v>
      </c>
    </row>
    <row r="5" spans="2:7" ht="15.75" thickBot="1" x14ac:dyDescent="0.3">
      <c r="B5" s="76" t="s">
        <v>16</v>
      </c>
      <c r="C5" s="78" t="s">
        <v>16</v>
      </c>
      <c r="D5" s="77" t="s">
        <v>16</v>
      </c>
      <c r="E5" s="26" t="s">
        <v>17</v>
      </c>
    </row>
    <row r="6" spans="2:7" x14ac:dyDescent="0.25">
      <c r="B6" s="109">
        <v>303</v>
      </c>
      <c r="C6" s="111">
        <v>60</v>
      </c>
      <c r="D6" s="113">
        <v>71</v>
      </c>
      <c r="E6" s="115">
        <f>(D6+C6)/(B6+C6)*100</f>
        <v>36.088154269972449</v>
      </c>
    </row>
    <row r="7" spans="2:7" ht="15.75" thickBot="1" x14ac:dyDescent="0.3">
      <c r="B7" s="110"/>
      <c r="C7" s="112"/>
      <c r="D7" s="114"/>
      <c r="E7" s="116"/>
    </row>
    <row r="17" spans="1:7" x14ac:dyDescent="0.25">
      <c r="A17" s="12"/>
      <c r="B17" s="12"/>
      <c r="C17" s="12"/>
      <c r="D17" s="12"/>
      <c r="E17" s="12"/>
      <c r="F17" s="12"/>
      <c r="G17" s="12"/>
    </row>
  </sheetData>
  <mergeCells count="5">
    <mergeCell ref="B2:E3"/>
    <mergeCell ref="B6:B7"/>
    <mergeCell ref="C6:C7"/>
    <mergeCell ref="D6:D7"/>
    <mergeCell ref="E6:E7"/>
  </mergeCell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0B617E-510C-4307-AAD3-7B72EA951C58}">
  <dimension ref="B1:H16"/>
  <sheetViews>
    <sheetView zoomScaleNormal="100" workbookViewId="0">
      <selection activeCell="C18" sqref="C18:C19"/>
    </sheetView>
  </sheetViews>
  <sheetFormatPr baseColWidth="10" defaultColWidth="9.140625" defaultRowHeight="15" x14ac:dyDescent="0.25"/>
  <cols>
    <col min="3" max="3" width="29.42578125" customWidth="1"/>
    <col min="4" max="4" width="18.85546875" customWidth="1"/>
    <col min="5" max="5" width="16.7109375" customWidth="1"/>
    <col min="8" max="8" width="11.5703125" customWidth="1"/>
    <col min="13" max="17" width="9.140625" customWidth="1"/>
  </cols>
  <sheetData>
    <row r="1" spans="2:8" ht="15.75" thickBot="1" x14ac:dyDescent="0.3"/>
    <row r="2" spans="2:8" x14ac:dyDescent="0.25">
      <c r="B2" s="103" t="s">
        <v>54</v>
      </c>
      <c r="C2" s="119"/>
      <c r="D2" s="119"/>
      <c r="E2" s="120"/>
      <c r="H2" s="98" t="s">
        <v>37</v>
      </c>
    </row>
    <row r="3" spans="2:8" ht="15.75" thickBot="1" x14ac:dyDescent="0.3">
      <c r="B3" s="121"/>
      <c r="C3" s="122"/>
      <c r="D3" s="122"/>
      <c r="E3" s="123"/>
      <c r="H3" s="97" t="s">
        <v>38</v>
      </c>
    </row>
    <row r="4" spans="2:8" x14ac:dyDescent="0.25">
      <c r="B4" s="1"/>
      <c r="C4" s="2" t="s">
        <v>0</v>
      </c>
      <c r="D4" s="13">
        <f>((D6*D6*3.1415/4)*D8)/1000</f>
        <v>252.42580799999999</v>
      </c>
      <c r="E4" s="14" t="s">
        <v>1</v>
      </c>
    </row>
    <row r="5" spans="2:8" ht="15.75" thickBot="1" x14ac:dyDescent="0.3">
      <c r="B5" s="3"/>
      <c r="C5" s="4" t="s">
        <v>2</v>
      </c>
      <c r="D5" s="15">
        <f>((D6*D6*3.1415/4)*D10)/1000</f>
        <v>4.8856607999999992</v>
      </c>
      <c r="E5" s="16" t="s">
        <v>1</v>
      </c>
    </row>
    <row r="6" spans="2:8" x14ac:dyDescent="0.25">
      <c r="B6" s="5"/>
      <c r="C6" s="6" t="s">
        <v>3</v>
      </c>
      <c r="D6" s="70">
        <v>72</v>
      </c>
      <c r="E6" s="17" t="s">
        <v>4</v>
      </c>
    </row>
    <row r="7" spans="2:8" x14ac:dyDescent="0.25">
      <c r="B7" s="7"/>
      <c r="C7" s="8" t="s">
        <v>5</v>
      </c>
      <c r="D7" s="70">
        <v>50</v>
      </c>
      <c r="E7" s="16" t="s">
        <v>4</v>
      </c>
    </row>
    <row r="8" spans="2:8" x14ac:dyDescent="0.25">
      <c r="B8" s="7"/>
      <c r="C8" s="8" t="s">
        <v>6</v>
      </c>
      <c r="D8" s="70">
        <v>62</v>
      </c>
      <c r="E8" s="16" t="s">
        <v>4</v>
      </c>
    </row>
    <row r="9" spans="2:8" x14ac:dyDescent="0.25">
      <c r="B9" s="7"/>
      <c r="C9" s="8" t="s">
        <v>7</v>
      </c>
      <c r="D9" s="70">
        <v>18</v>
      </c>
      <c r="E9" s="16" t="s">
        <v>1</v>
      </c>
    </row>
    <row r="10" spans="2:8" x14ac:dyDescent="0.25">
      <c r="B10" s="9"/>
      <c r="C10" s="8" t="s">
        <v>8</v>
      </c>
      <c r="D10" s="70">
        <v>1.2</v>
      </c>
      <c r="E10" s="16" t="s">
        <v>52</v>
      </c>
    </row>
    <row r="11" spans="2:8" x14ac:dyDescent="0.25">
      <c r="B11" s="9"/>
      <c r="C11" s="8" t="s">
        <v>9</v>
      </c>
      <c r="D11" s="18">
        <f>(D4+D5+D9)/(D9+D5)</f>
        <v>12.02986757542085</v>
      </c>
      <c r="E11" s="21" t="s">
        <v>50</v>
      </c>
    </row>
    <row r="12" spans="2:8" ht="15.75" thickBot="1" x14ac:dyDescent="0.3">
      <c r="B12" s="10"/>
      <c r="C12" s="11" t="s">
        <v>10</v>
      </c>
      <c r="D12" s="15">
        <f>((D6*D6*3.1415/4)-(D7*D7*3.1415/4))/(D6*D6*3.1415/4)*100</f>
        <v>51.774691358024697</v>
      </c>
      <c r="E12" s="16" t="s">
        <v>51</v>
      </c>
    </row>
    <row r="13" spans="2:8" ht="15.75" thickBot="1" x14ac:dyDescent="0.3">
      <c r="B13" s="117" t="s">
        <v>11</v>
      </c>
      <c r="C13" s="118"/>
      <c r="D13" s="19">
        <f>D6/D8</f>
        <v>1.1612903225806452</v>
      </c>
      <c r="E13" s="20" t="s">
        <v>53</v>
      </c>
    </row>
    <row r="15" spans="2:8" ht="9" customHeight="1" x14ac:dyDescent="0.25"/>
    <row r="16" spans="2:8" x14ac:dyDescent="0.25">
      <c r="B16" s="12"/>
      <c r="C16" s="12"/>
      <c r="D16" s="12"/>
      <c r="E16" s="12"/>
      <c r="F16" s="12"/>
      <c r="G16" s="12"/>
      <c r="H16" s="12"/>
    </row>
  </sheetData>
  <mergeCells count="2">
    <mergeCell ref="B13:C13"/>
    <mergeCell ref="B2:E3"/>
  </mergeCells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L31"/>
  <sheetViews>
    <sheetView zoomScaleNormal="100" workbookViewId="0">
      <selection activeCell="L12" sqref="L12"/>
    </sheetView>
  </sheetViews>
  <sheetFormatPr baseColWidth="10" defaultColWidth="9.140625" defaultRowHeight="15" x14ac:dyDescent="0.25"/>
  <cols>
    <col min="3" max="3" width="29.42578125" customWidth="1"/>
    <col min="4" max="4" width="18.85546875" customWidth="1"/>
    <col min="5" max="5" width="16.7109375" customWidth="1"/>
    <col min="8" max="8" width="12.140625" customWidth="1"/>
    <col min="9" max="9" width="18.42578125" customWidth="1"/>
    <col min="10" max="10" width="15.28515625" customWidth="1"/>
    <col min="12" max="12" width="11.5703125" customWidth="1"/>
    <col min="17" max="21" width="9.140625" customWidth="1"/>
  </cols>
  <sheetData>
    <row r="2" spans="2:12" ht="15.75" thickBot="1" x14ac:dyDescent="0.3"/>
    <row r="3" spans="2:12" x14ac:dyDescent="0.25">
      <c r="B3" s="103" t="s">
        <v>28</v>
      </c>
      <c r="C3" s="119"/>
      <c r="D3" s="119"/>
      <c r="E3" s="119"/>
      <c r="F3" s="119"/>
      <c r="G3" s="119"/>
      <c r="H3" s="119"/>
      <c r="I3" s="120"/>
      <c r="K3" s="98" t="s">
        <v>37</v>
      </c>
    </row>
    <row r="4" spans="2:12" ht="15.75" thickBot="1" x14ac:dyDescent="0.3">
      <c r="B4" s="121"/>
      <c r="C4" s="122"/>
      <c r="D4" s="122"/>
      <c r="E4" s="122"/>
      <c r="F4" s="122"/>
      <c r="G4" s="122"/>
      <c r="H4" s="122"/>
      <c r="I4" s="123"/>
      <c r="K4" s="97" t="s">
        <v>38</v>
      </c>
    </row>
    <row r="5" spans="2:12" x14ac:dyDescent="0.25">
      <c r="B5" s="34"/>
      <c r="C5" s="35" t="s">
        <v>6</v>
      </c>
      <c r="D5" s="71">
        <v>62</v>
      </c>
      <c r="E5" s="29" t="s">
        <v>4</v>
      </c>
      <c r="F5" s="55">
        <f>D5/2</f>
        <v>31</v>
      </c>
      <c r="G5" s="129"/>
      <c r="H5" s="129"/>
      <c r="I5" s="130"/>
      <c r="J5" s="12"/>
    </row>
    <row r="6" spans="2:12" ht="15.75" thickBot="1" x14ac:dyDescent="0.3">
      <c r="B6" s="43"/>
      <c r="C6" s="44" t="s">
        <v>18</v>
      </c>
      <c r="D6" s="72">
        <v>135</v>
      </c>
      <c r="E6" s="28" t="s">
        <v>4</v>
      </c>
      <c r="F6" s="56"/>
      <c r="G6" s="131"/>
      <c r="H6" s="131"/>
      <c r="I6" s="132"/>
      <c r="J6" s="12"/>
    </row>
    <row r="7" spans="2:12" ht="15.75" thickBot="1" x14ac:dyDescent="0.3">
      <c r="B7" s="135" t="s">
        <v>26</v>
      </c>
      <c r="C7" s="136"/>
      <c r="D7" s="27"/>
      <c r="E7" s="36"/>
      <c r="F7" s="39"/>
      <c r="G7" s="41"/>
      <c r="H7" s="41"/>
      <c r="I7" s="47"/>
      <c r="J7" s="12"/>
    </row>
    <row r="8" spans="2:12" x14ac:dyDescent="0.25">
      <c r="B8" s="37"/>
      <c r="C8" s="32" t="s">
        <v>19</v>
      </c>
      <c r="D8" s="73">
        <v>32.5</v>
      </c>
      <c r="E8" s="38" t="s">
        <v>4</v>
      </c>
      <c r="F8" s="45">
        <f>D8-D11-D10</f>
        <v>33.5</v>
      </c>
      <c r="G8" s="50" t="s">
        <v>20</v>
      </c>
      <c r="H8" s="51">
        <f>(180-(ACOS((POWER(F5+D6-F8,2)+POWER(F5,2)-POWER(D6,2))/(2*(F5+D6-F8)*F5))*180/PI()))*2</f>
        <v>184.07747427109294</v>
      </c>
      <c r="I8" s="36" t="s">
        <v>21</v>
      </c>
      <c r="J8" s="12"/>
    </row>
    <row r="9" spans="2:12" x14ac:dyDescent="0.25">
      <c r="B9" s="37"/>
      <c r="C9" s="32" t="s">
        <v>22</v>
      </c>
      <c r="D9" s="73">
        <v>46.5</v>
      </c>
      <c r="E9" s="38" t="s">
        <v>4</v>
      </c>
      <c r="F9" s="45">
        <f>D9-D11-D10</f>
        <v>47.5</v>
      </c>
      <c r="G9" s="52" t="s">
        <v>23</v>
      </c>
      <c r="H9" s="33">
        <f>(180-(ACOS((POWER(F5+D6-F9,2)+POWER(F5,2)-POWER(D6,2))/(2*(F5+D6-F9)*F5))*180/PI()))*2</f>
        <v>127.98200072244731</v>
      </c>
      <c r="I9" s="38" t="s">
        <v>21</v>
      </c>
      <c r="J9" s="12"/>
    </row>
    <row r="10" spans="2:12" ht="15.75" thickBot="1" x14ac:dyDescent="0.3">
      <c r="B10" s="37"/>
      <c r="C10" s="32" t="s">
        <v>24</v>
      </c>
      <c r="D10" s="74"/>
      <c r="E10" s="38" t="s">
        <v>4</v>
      </c>
      <c r="F10" s="46"/>
      <c r="G10" s="53" t="s">
        <v>25</v>
      </c>
      <c r="H10" s="54">
        <f>(H8-H9)/2</f>
        <v>28.047736774322814</v>
      </c>
      <c r="I10" s="28" t="s">
        <v>21</v>
      </c>
      <c r="J10" s="12"/>
    </row>
    <row r="11" spans="2:12" ht="15.75" thickBot="1" x14ac:dyDescent="0.3">
      <c r="B11" s="133" t="s">
        <v>27</v>
      </c>
      <c r="C11" s="134"/>
      <c r="D11" s="75">
        <v>-1</v>
      </c>
      <c r="E11" s="42" t="s">
        <v>4</v>
      </c>
      <c r="F11" s="40"/>
      <c r="G11" s="48"/>
      <c r="H11" s="48"/>
      <c r="I11" s="49"/>
      <c r="J11" s="12"/>
    </row>
    <row r="12" spans="2:12" x14ac:dyDescent="0.25">
      <c r="B12" s="30"/>
      <c r="C12" s="30"/>
      <c r="D12" s="30"/>
      <c r="E12" s="30"/>
      <c r="F12" s="30"/>
      <c r="G12" s="30"/>
      <c r="H12" s="30"/>
      <c r="I12" s="30"/>
      <c r="J12" s="12"/>
    </row>
    <row r="13" spans="2:12" x14ac:dyDescent="0.25">
      <c r="B13" s="30"/>
      <c r="C13" s="30"/>
      <c r="D13" s="30"/>
      <c r="E13" s="30"/>
      <c r="F13" s="30"/>
      <c r="G13" s="30"/>
      <c r="H13" s="30"/>
      <c r="I13" s="30"/>
      <c r="J13" s="12"/>
    </row>
    <row r="14" spans="2:12" ht="16.5" customHeight="1" thickBot="1" x14ac:dyDescent="0.3"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</row>
    <row r="15" spans="2:12" ht="15.75" thickBot="1" x14ac:dyDescent="0.3">
      <c r="B15" s="126" t="s">
        <v>55</v>
      </c>
      <c r="C15" s="127"/>
      <c r="D15" s="127"/>
      <c r="E15" s="127"/>
      <c r="F15" s="127"/>
      <c r="G15" s="128"/>
      <c r="H15" s="80"/>
      <c r="I15" s="80"/>
      <c r="J15" s="80"/>
      <c r="K15" s="80"/>
      <c r="L15" s="80"/>
    </row>
    <row r="16" spans="2:12" ht="15.75" thickBot="1" x14ac:dyDescent="0.3">
      <c r="B16" s="84" t="s">
        <v>32</v>
      </c>
      <c r="C16" s="85" t="s">
        <v>29</v>
      </c>
      <c r="D16" s="85" t="s">
        <v>30</v>
      </c>
      <c r="E16" s="85" t="s">
        <v>31</v>
      </c>
      <c r="F16" s="124" t="s">
        <v>36</v>
      </c>
      <c r="G16" s="125"/>
      <c r="H16" s="79"/>
      <c r="I16" s="79"/>
      <c r="J16" s="79"/>
      <c r="K16" s="12"/>
      <c r="L16" s="12"/>
    </row>
    <row r="17" spans="2:12" x14ac:dyDescent="0.25">
      <c r="B17" s="86">
        <v>4500</v>
      </c>
      <c r="C17" s="83">
        <v>144.666666666667</v>
      </c>
      <c r="D17" s="82">
        <v>117</v>
      </c>
      <c r="E17" s="83">
        <f t="shared" ref="E17:E29" si="0">(C17-D17)/2</f>
        <v>13.833333333333499</v>
      </c>
      <c r="F17" s="82">
        <v>120</v>
      </c>
      <c r="G17" s="87">
        <v>60</v>
      </c>
      <c r="H17" s="31"/>
      <c r="I17" s="61"/>
      <c r="J17" s="31"/>
      <c r="K17" s="12"/>
      <c r="L17" s="12"/>
    </row>
    <row r="18" spans="2:12" x14ac:dyDescent="0.25">
      <c r="B18" s="88">
        <v>5000</v>
      </c>
      <c r="C18" s="81">
        <v>149.166666666667</v>
      </c>
      <c r="D18" s="65">
        <v>118</v>
      </c>
      <c r="E18" s="81">
        <f t="shared" si="0"/>
        <v>15.583333333333499</v>
      </c>
      <c r="F18" s="65">
        <v>122</v>
      </c>
      <c r="G18" s="89">
        <v>62</v>
      </c>
      <c r="H18" s="61"/>
      <c r="I18" s="61"/>
      <c r="J18" s="31"/>
      <c r="K18" s="12"/>
      <c r="L18" s="12"/>
    </row>
    <row r="19" spans="2:12" x14ac:dyDescent="0.25">
      <c r="B19" s="88">
        <v>5500</v>
      </c>
      <c r="C19" s="81">
        <v>153.666666666667</v>
      </c>
      <c r="D19" s="65">
        <v>119</v>
      </c>
      <c r="E19" s="81">
        <f t="shared" si="0"/>
        <v>17.333333333333499</v>
      </c>
      <c r="F19" s="65">
        <v>124</v>
      </c>
      <c r="G19" s="89">
        <v>64</v>
      </c>
      <c r="H19" s="61"/>
      <c r="I19" s="61"/>
      <c r="J19" s="31"/>
      <c r="K19" s="12"/>
      <c r="L19" s="12"/>
    </row>
    <row r="20" spans="2:12" x14ac:dyDescent="0.25">
      <c r="B20" s="88">
        <v>6000</v>
      </c>
      <c r="C20" s="65">
        <v>158</v>
      </c>
      <c r="D20" s="65">
        <v>120</v>
      </c>
      <c r="E20" s="81">
        <f t="shared" si="0"/>
        <v>19</v>
      </c>
      <c r="F20" s="65">
        <v>126</v>
      </c>
      <c r="G20" s="89">
        <v>66</v>
      </c>
      <c r="H20" s="61"/>
      <c r="I20" s="61"/>
      <c r="J20" s="31"/>
      <c r="K20" s="12"/>
      <c r="L20" s="12"/>
    </row>
    <row r="21" spans="2:12" x14ac:dyDescent="0.25">
      <c r="B21" s="88">
        <v>6500</v>
      </c>
      <c r="C21" s="81">
        <v>163</v>
      </c>
      <c r="D21" s="65">
        <v>121</v>
      </c>
      <c r="E21" s="81">
        <f t="shared" si="0"/>
        <v>21</v>
      </c>
      <c r="F21" s="65">
        <v>128</v>
      </c>
      <c r="G21" s="89">
        <v>68</v>
      </c>
      <c r="H21" s="61"/>
      <c r="I21" s="61"/>
      <c r="J21" s="31"/>
      <c r="K21" s="12"/>
      <c r="L21" s="12"/>
    </row>
    <row r="22" spans="2:12" x14ac:dyDescent="0.25">
      <c r="B22" s="88">
        <v>7000</v>
      </c>
      <c r="C22" s="65">
        <v>167</v>
      </c>
      <c r="D22" s="65">
        <v>122</v>
      </c>
      <c r="E22" s="81">
        <f t="shared" si="0"/>
        <v>22.5</v>
      </c>
      <c r="F22" s="65">
        <v>130</v>
      </c>
      <c r="G22" s="89">
        <v>70</v>
      </c>
      <c r="H22" s="31"/>
      <c r="I22" s="61"/>
      <c r="J22" s="31"/>
      <c r="K22" s="12"/>
      <c r="L22" s="12"/>
    </row>
    <row r="23" spans="2:12" x14ac:dyDescent="0.25">
      <c r="B23" s="88">
        <v>7500</v>
      </c>
      <c r="C23" s="65">
        <f>(C22+C24)/2</f>
        <v>171</v>
      </c>
      <c r="D23" s="65">
        <v>123</v>
      </c>
      <c r="E23" s="81">
        <f t="shared" si="0"/>
        <v>24</v>
      </c>
      <c r="F23" s="65">
        <v>132</v>
      </c>
      <c r="G23" s="89">
        <v>72</v>
      </c>
      <c r="H23" s="61"/>
      <c r="I23" s="61"/>
      <c r="J23" s="31"/>
      <c r="K23" s="12"/>
      <c r="L23" s="12"/>
    </row>
    <row r="24" spans="2:12" x14ac:dyDescent="0.25">
      <c r="B24" s="88">
        <v>8000</v>
      </c>
      <c r="C24" s="65">
        <v>175</v>
      </c>
      <c r="D24" s="65">
        <v>124</v>
      </c>
      <c r="E24" s="81">
        <f t="shared" si="0"/>
        <v>25.5</v>
      </c>
      <c r="F24" s="65">
        <v>134</v>
      </c>
      <c r="G24" s="89">
        <v>74</v>
      </c>
      <c r="H24" s="61"/>
      <c r="I24" s="61"/>
      <c r="J24" s="31"/>
      <c r="K24" s="12"/>
      <c r="L24" s="12"/>
    </row>
    <row r="25" spans="2:12" x14ac:dyDescent="0.25">
      <c r="B25" s="88">
        <v>8500</v>
      </c>
      <c r="C25" s="65">
        <v>180</v>
      </c>
      <c r="D25" s="81">
        <v>126</v>
      </c>
      <c r="E25" s="81">
        <f t="shared" si="0"/>
        <v>27</v>
      </c>
      <c r="F25" s="65">
        <v>136</v>
      </c>
      <c r="G25" s="89">
        <v>76</v>
      </c>
      <c r="H25" s="12"/>
      <c r="I25" s="12"/>
      <c r="J25" s="31"/>
      <c r="K25" s="12"/>
      <c r="L25" s="12"/>
    </row>
    <row r="26" spans="2:12" x14ac:dyDescent="0.25">
      <c r="B26" s="88">
        <v>9000</v>
      </c>
      <c r="C26" s="65">
        <v>185</v>
      </c>
      <c r="D26" s="81">
        <v>128</v>
      </c>
      <c r="E26" s="81">
        <f t="shared" si="0"/>
        <v>28.5</v>
      </c>
      <c r="F26" s="65">
        <v>138</v>
      </c>
      <c r="G26" s="89">
        <v>78</v>
      </c>
      <c r="H26" s="12"/>
      <c r="I26" s="12"/>
      <c r="J26" s="31"/>
      <c r="K26" s="12"/>
      <c r="L26" s="12"/>
    </row>
    <row r="27" spans="2:12" x14ac:dyDescent="0.25">
      <c r="B27" s="88">
        <v>9500</v>
      </c>
      <c r="C27" s="65">
        <v>190</v>
      </c>
      <c r="D27" s="81">
        <v>130</v>
      </c>
      <c r="E27" s="81">
        <f t="shared" si="0"/>
        <v>30</v>
      </c>
      <c r="F27" s="65">
        <v>139</v>
      </c>
      <c r="G27" s="89">
        <v>79</v>
      </c>
      <c r="H27" s="12"/>
      <c r="I27" s="12"/>
      <c r="J27" s="31"/>
      <c r="K27" s="12"/>
      <c r="L27" s="12"/>
    </row>
    <row r="28" spans="2:12" x14ac:dyDescent="0.25">
      <c r="B28" s="88">
        <v>10000</v>
      </c>
      <c r="C28" s="65">
        <v>195</v>
      </c>
      <c r="D28" s="65">
        <v>133</v>
      </c>
      <c r="E28" s="81">
        <f t="shared" si="0"/>
        <v>31</v>
      </c>
      <c r="F28" s="65">
        <v>140</v>
      </c>
      <c r="G28" s="89">
        <v>80</v>
      </c>
      <c r="H28" s="12"/>
      <c r="I28" s="12"/>
      <c r="J28" s="31"/>
      <c r="K28" s="12"/>
      <c r="L28" s="12"/>
    </row>
    <row r="29" spans="2:12" ht="15.75" thickBot="1" x14ac:dyDescent="0.3">
      <c r="B29" s="25">
        <v>10500</v>
      </c>
      <c r="C29" s="78">
        <v>200</v>
      </c>
      <c r="D29" s="90">
        <v>136</v>
      </c>
      <c r="E29" s="90">
        <f t="shared" si="0"/>
        <v>32</v>
      </c>
      <c r="F29" s="78">
        <v>142</v>
      </c>
      <c r="G29" s="26">
        <v>82</v>
      </c>
      <c r="H29" s="12"/>
      <c r="I29" s="12"/>
      <c r="J29" s="31"/>
      <c r="K29" s="12"/>
      <c r="L29" s="12"/>
    </row>
    <row r="30" spans="2:12" x14ac:dyDescent="0.25"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</row>
    <row r="31" spans="2:12" x14ac:dyDescent="0.25"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</row>
  </sheetData>
  <mergeCells count="6">
    <mergeCell ref="F16:G16"/>
    <mergeCell ref="B15:G15"/>
    <mergeCell ref="B3:I4"/>
    <mergeCell ref="G5:I6"/>
    <mergeCell ref="B11:C11"/>
    <mergeCell ref="B7:C7"/>
  </mergeCells>
  <pageMargins left="0.7" right="0.7" top="0.75" bottom="0.75" header="0.3" footer="0.3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667352-C9A4-491E-87D6-5E94FBC54347}">
  <dimension ref="B1:J12"/>
  <sheetViews>
    <sheetView workbookViewId="0">
      <selection activeCell="E40" sqref="E40"/>
    </sheetView>
  </sheetViews>
  <sheetFormatPr baseColWidth="10" defaultRowHeight="15" x14ac:dyDescent="0.25"/>
  <cols>
    <col min="2" max="2" width="4.28515625" customWidth="1"/>
    <col min="3" max="3" width="18" customWidth="1"/>
    <col min="4" max="4" width="15.85546875" customWidth="1"/>
    <col min="5" max="5" width="19.42578125" customWidth="1"/>
    <col min="6" max="6" width="15.140625" customWidth="1"/>
    <col min="7" max="7" width="21.140625" customWidth="1"/>
    <col min="10" max="10" width="13.7109375" customWidth="1"/>
    <col min="258" max="258" width="4.28515625" customWidth="1"/>
    <col min="259" max="259" width="18" customWidth="1"/>
    <col min="260" max="260" width="15.85546875" customWidth="1"/>
    <col min="261" max="261" width="19.42578125" customWidth="1"/>
    <col min="262" max="262" width="15.140625" customWidth="1"/>
    <col min="263" max="263" width="21.140625" customWidth="1"/>
    <col min="514" max="514" width="4.28515625" customWidth="1"/>
    <col min="515" max="515" width="18" customWidth="1"/>
    <col min="516" max="516" width="15.85546875" customWidth="1"/>
    <col min="517" max="517" width="19.42578125" customWidth="1"/>
    <col min="518" max="518" width="15.140625" customWidth="1"/>
    <col min="519" max="519" width="21.140625" customWidth="1"/>
    <col min="770" max="770" width="4.28515625" customWidth="1"/>
    <col min="771" max="771" width="18" customWidth="1"/>
    <col min="772" max="772" width="15.85546875" customWidth="1"/>
    <col min="773" max="773" width="19.42578125" customWidth="1"/>
    <col min="774" max="774" width="15.140625" customWidth="1"/>
    <col min="775" max="775" width="21.140625" customWidth="1"/>
    <col min="1026" max="1026" width="4.28515625" customWidth="1"/>
    <col min="1027" max="1027" width="18" customWidth="1"/>
    <col min="1028" max="1028" width="15.85546875" customWidth="1"/>
    <col min="1029" max="1029" width="19.42578125" customWidth="1"/>
    <col min="1030" max="1030" width="15.140625" customWidth="1"/>
    <col min="1031" max="1031" width="21.140625" customWidth="1"/>
    <col min="1282" max="1282" width="4.28515625" customWidth="1"/>
    <col min="1283" max="1283" width="18" customWidth="1"/>
    <col min="1284" max="1284" width="15.85546875" customWidth="1"/>
    <col min="1285" max="1285" width="19.42578125" customWidth="1"/>
    <col min="1286" max="1286" width="15.140625" customWidth="1"/>
    <col min="1287" max="1287" width="21.140625" customWidth="1"/>
    <col min="1538" max="1538" width="4.28515625" customWidth="1"/>
    <col min="1539" max="1539" width="18" customWidth="1"/>
    <col min="1540" max="1540" width="15.85546875" customWidth="1"/>
    <col min="1541" max="1541" width="19.42578125" customWidth="1"/>
    <col min="1542" max="1542" width="15.140625" customWidth="1"/>
    <col min="1543" max="1543" width="21.140625" customWidth="1"/>
    <col min="1794" max="1794" width="4.28515625" customWidth="1"/>
    <col min="1795" max="1795" width="18" customWidth="1"/>
    <col min="1796" max="1796" width="15.85546875" customWidth="1"/>
    <col min="1797" max="1797" width="19.42578125" customWidth="1"/>
    <col min="1798" max="1798" width="15.140625" customWidth="1"/>
    <col min="1799" max="1799" width="21.140625" customWidth="1"/>
    <col min="2050" max="2050" width="4.28515625" customWidth="1"/>
    <col min="2051" max="2051" width="18" customWidth="1"/>
    <col min="2052" max="2052" width="15.85546875" customWidth="1"/>
    <col min="2053" max="2053" width="19.42578125" customWidth="1"/>
    <col min="2054" max="2054" width="15.140625" customWidth="1"/>
    <col min="2055" max="2055" width="21.140625" customWidth="1"/>
    <col min="2306" max="2306" width="4.28515625" customWidth="1"/>
    <col min="2307" max="2307" width="18" customWidth="1"/>
    <col min="2308" max="2308" width="15.85546875" customWidth="1"/>
    <col min="2309" max="2309" width="19.42578125" customWidth="1"/>
    <col min="2310" max="2310" width="15.140625" customWidth="1"/>
    <col min="2311" max="2311" width="21.140625" customWidth="1"/>
    <col min="2562" max="2562" width="4.28515625" customWidth="1"/>
    <col min="2563" max="2563" width="18" customWidth="1"/>
    <col min="2564" max="2564" width="15.85546875" customWidth="1"/>
    <col min="2565" max="2565" width="19.42578125" customWidth="1"/>
    <col min="2566" max="2566" width="15.140625" customWidth="1"/>
    <col min="2567" max="2567" width="21.140625" customWidth="1"/>
    <col min="2818" max="2818" width="4.28515625" customWidth="1"/>
    <col min="2819" max="2819" width="18" customWidth="1"/>
    <col min="2820" max="2820" width="15.85546875" customWidth="1"/>
    <col min="2821" max="2821" width="19.42578125" customWidth="1"/>
    <col min="2822" max="2822" width="15.140625" customWidth="1"/>
    <col min="2823" max="2823" width="21.140625" customWidth="1"/>
    <col min="3074" max="3074" width="4.28515625" customWidth="1"/>
    <col min="3075" max="3075" width="18" customWidth="1"/>
    <col min="3076" max="3076" width="15.85546875" customWidth="1"/>
    <col min="3077" max="3077" width="19.42578125" customWidth="1"/>
    <col min="3078" max="3078" width="15.140625" customWidth="1"/>
    <col min="3079" max="3079" width="21.140625" customWidth="1"/>
    <col min="3330" max="3330" width="4.28515625" customWidth="1"/>
    <col min="3331" max="3331" width="18" customWidth="1"/>
    <col min="3332" max="3332" width="15.85546875" customWidth="1"/>
    <col min="3333" max="3333" width="19.42578125" customWidth="1"/>
    <col min="3334" max="3334" width="15.140625" customWidth="1"/>
    <col min="3335" max="3335" width="21.140625" customWidth="1"/>
    <col min="3586" max="3586" width="4.28515625" customWidth="1"/>
    <col min="3587" max="3587" width="18" customWidth="1"/>
    <col min="3588" max="3588" width="15.85546875" customWidth="1"/>
    <col min="3589" max="3589" width="19.42578125" customWidth="1"/>
    <col min="3590" max="3590" width="15.140625" customWidth="1"/>
    <col min="3591" max="3591" width="21.140625" customWidth="1"/>
    <col min="3842" max="3842" width="4.28515625" customWidth="1"/>
    <col min="3843" max="3843" width="18" customWidth="1"/>
    <col min="3844" max="3844" width="15.85546875" customWidth="1"/>
    <col min="3845" max="3845" width="19.42578125" customWidth="1"/>
    <col min="3846" max="3846" width="15.140625" customWidth="1"/>
    <col min="3847" max="3847" width="21.140625" customWidth="1"/>
    <col min="4098" max="4098" width="4.28515625" customWidth="1"/>
    <col min="4099" max="4099" width="18" customWidth="1"/>
    <col min="4100" max="4100" width="15.85546875" customWidth="1"/>
    <col min="4101" max="4101" width="19.42578125" customWidth="1"/>
    <col min="4102" max="4102" width="15.140625" customWidth="1"/>
    <col min="4103" max="4103" width="21.140625" customWidth="1"/>
    <col min="4354" max="4354" width="4.28515625" customWidth="1"/>
    <col min="4355" max="4355" width="18" customWidth="1"/>
    <col min="4356" max="4356" width="15.85546875" customWidth="1"/>
    <col min="4357" max="4357" width="19.42578125" customWidth="1"/>
    <col min="4358" max="4358" width="15.140625" customWidth="1"/>
    <col min="4359" max="4359" width="21.140625" customWidth="1"/>
    <col min="4610" max="4610" width="4.28515625" customWidth="1"/>
    <col min="4611" max="4611" width="18" customWidth="1"/>
    <col min="4612" max="4612" width="15.85546875" customWidth="1"/>
    <col min="4613" max="4613" width="19.42578125" customWidth="1"/>
    <col min="4614" max="4614" width="15.140625" customWidth="1"/>
    <col min="4615" max="4615" width="21.140625" customWidth="1"/>
    <col min="4866" max="4866" width="4.28515625" customWidth="1"/>
    <col min="4867" max="4867" width="18" customWidth="1"/>
    <col min="4868" max="4868" width="15.85546875" customWidth="1"/>
    <col min="4869" max="4869" width="19.42578125" customWidth="1"/>
    <col min="4870" max="4870" width="15.140625" customWidth="1"/>
    <col min="4871" max="4871" width="21.140625" customWidth="1"/>
    <col min="5122" max="5122" width="4.28515625" customWidth="1"/>
    <col min="5123" max="5123" width="18" customWidth="1"/>
    <col min="5124" max="5124" width="15.85546875" customWidth="1"/>
    <col min="5125" max="5125" width="19.42578125" customWidth="1"/>
    <col min="5126" max="5126" width="15.140625" customWidth="1"/>
    <col min="5127" max="5127" width="21.140625" customWidth="1"/>
    <col min="5378" max="5378" width="4.28515625" customWidth="1"/>
    <col min="5379" max="5379" width="18" customWidth="1"/>
    <col min="5380" max="5380" width="15.85546875" customWidth="1"/>
    <col min="5381" max="5381" width="19.42578125" customWidth="1"/>
    <col min="5382" max="5382" width="15.140625" customWidth="1"/>
    <col min="5383" max="5383" width="21.140625" customWidth="1"/>
    <col min="5634" max="5634" width="4.28515625" customWidth="1"/>
    <col min="5635" max="5635" width="18" customWidth="1"/>
    <col min="5636" max="5636" width="15.85546875" customWidth="1"/>
    <col min="5637" max="5637" width="19.42578125" customWidth="1"/>
    <col min="5638" max="5638" width="15.140625" customWidth="1"/>
    <col min="5639" max="5639" width="21.140625" customWidth="1"/>
    <col min="5890" max="5890" width="4.28515625" customWidth="1"/>
    <col min="5891" max="5891" width="18" customWidth="1"/>
    <col min="5892" max="5892" width="15.85546875" customWidth="1"/>
    <col min="5893" max="5893" width="19.42578125" customWidth="1"/>
    <col min="5894" max="5894" width="15.140625" customWidth="1"/>
    <col min="5895" max="5895" width="21.140625" customWidth="1"/>
    <col min="6146" max="6146" width="4.28515625" customWidth="1"/>
    <col min="6147" max="6147" width="18" customWidth="1"/>
    <col min="6148" max="6148" width="15.85546875" customWidth="1"/>
    <col min="6149" max="6149" width="19.42578125" customWidth="1"/>
    <col min="6150" max="6150" width="15.140625" customWidth="1"/>
    <col min="6151" max="6151" width="21.140625" customWidth="1"/>
    <col min="6402" max="6402" width="4.28515625" customWidth="1"/>
    <col min="6403" max="6403" width="18" customWidth="1"/>
    <col min="6404" max="6404" width="15.85546875" customWidth="1"/>
    <col min="6405" max="6405" width="19.42578125" customWidth="1"/>
    <col min="6406" max="6406" width="15.140625" customWidth="1"/>
    <col min="6407" max="6407" width="21.140625" customWidth="1"/>
    <col min="6658" max="6658" width="4.28515625" customWidth="1"/>
    <col min="6659" max="6659" width="18" customWidth="1"/>
    <col min="6660" max="6660" width="15.85546875" customWidth="1"/>
    <col min="6661" max="6661" width="19.42578125" customWidth="1"/>
    <col min="6662" max="6662" width="15.140625" customWidth="1"/>
    <col min="6663" max="6663" width="21.140625" customWidth="1"/>
    <col min="6914" max="6914" width="4.28515625" customWidth="1"/>
    <col min="6915" max="6915" width="18" customWidth="1"/>
    <col min="6916" max="6916" width="15.85546875" customWidth="1"/>
    <col min="6917" max="6917" width="19.42578125" customWidth="1"/>
    <col min="6918" max="6918" width="15.140625" customWidth="1"/>
    <col min="6919" max="6919" width="21.140625" customWidth="1"/>
    <col min="7170" max="7170" width="4.28515625" customWidth="1"/>
    <col min="7171" max="7171" width="18" customWidth="1"/>
    <col min="7172" max="7172" width="15.85546875" customWidth="1"/>
    <col min="7173" max="7173" width="19.42578125" customWidth="1"/>
    <col min="7174" max="7174" width="15.140625" customWidth="1"/>
    <col min="7175" max="7175" width="21.140625" customWidth="1"/>
    <col min="7426" max="7426" width="4.28515625" customWidth="1"/>
    <col min="7427" max="7427" width="18" customWidth="1"/>
    <col min="7428" max="7428" width="15.85546875" customWidth="1"/>
    <col min="7429" max="7429" width="19.42578125" customWidth="1"/>
    <col min="7430" max="7430" width="15.140625" customWidth="1"/>
    <col min="7431" max="7431" width="21.140625" customWidth="1"/>
    <col min="7682" max="7682" width="4.28515625" customWidth="1"/>
    <col min="7683" max="7683" width="18" customWidth="1"/>
    <col min="7684" max="7684" width="15.85546875" customWidth="1"/>
    <col min="7685" max="7685" width="19.42578125" customWidth="1"/>
    <col min="7686" max="7686" width="15.140625" customWidth="1"/>
    <col min="7687" max="7687" width="21.140625" customWidth="1"/>
    <col min="7938" max="7938" width="4.28515625" customWidth="1"/>
    <col min="7939" max="7939" width="18" customWidth="1"/>
    <col min="7940" max="7940" width="15.85546875" customWidth="1"/>
    <col min="7941" max="7941" width="19.42578125" customWidth="1"/>
    <col min="7942" max="7942" width="15.140625" customWidth="1"/>
    <col min="7943" max="7943" width="21.140625" customWidth="1"/>
    <col min="8194" max="8194" width="4.28515625" customWidth="1"/>
    <col min="8195" max="8195" width="18" customWidth="1"/>
    <col min="8196" max="8196" width="15.85546875" customWidth="1"/>
    <col min="8197" max="8197" width="19.42578125" customWidth="1"/>
    <col min="8198" max="8198" width="15.140625" customWidth="1"/>
    <col min="8199" max="8199" width="21.140625" customWidth="1"/>
    <col min="8450" max="8450" width="4.28515625" customWidth="1"/>
    <col min="8451" max="8451" width="18" customWidth="1"/>
    <col min="8452" max="8452" width="15.85546875" customWidth="1"/>
    <col min="8453" max="8453" width="19.42578125" customWidth="1"/>
    <col min="8454" max="8454" width="15.140625" customWidth="1"/>
    <col min="8455" max="8455" width="21.140625" customWidth="1"/>
    <col min="8706" max="8706" width="4.28515625" customWidth="1"/>
    <col min="8707" max="8707" width="18" customWidth="1"/>
    <col min="8708" max="8708" width="15.85546875" customWidth="1"/>
    <col min="8709" max="8709" width="19.42578125" customWidth="1"/>
    <col min="8710" max="8710" width="15.140625" customWidth="1"/>
    <col min="8711" max="8711" width="21.140625" customWidth="1"/>
    <col min="8962" max="8962" width="4.28515625" customWidth="1"/>
    <col min="8963" max="8963" width="18" customWidth="1"/>
    <col min="8964" max="8964" width="15.85546875" customWidth="1"/>
    <col min="8965" max="8965" width="19.42578125" customWidth="1"/>
    <col min="8966" max="8966" width="15.140625" customWidth="1"/>
    <col min="8967" max="8967" width="21.140625" customWidth="1"/>
    <col min="9218" max="9218" width="4.28515625" customWidth="1"/>
    <col min="9219" max="9219" width="18" customWidth="1"/>
    <col min="9220" max="9220" width="15.85546875" customWidth="1"/>
    <col min="9221" max="9221" width="19.42578125" customWidth="1"/>
    <col min="9222" max="9222" width="15.140625" customWidth="1"/>
    <col min="9223" max="9223" width="21.140625" customWidth="1"/>
    <col min="9474" max="9474" width="4.28515625" customWidth="1"/>
    <col min="9475" max="9475" width="18" customWidth="1"/>
    <col min="9476" max="9476" width="15.85546875" customWidth="1"/>
    <col min="9477" max="9477" width="19.42578125" customWidth="1"/>
    <col min="9478" max="9478" width="15.140625" customWidth="1"/>
    <col min="9479" max="9479" width="21.140625" customWidth="1"/>
    <col min="9730" max="9730" width="4.28515625" customWidth="1"/>
    <col min="9731" max="9731" width="18" customWidth="1"/>
    <col min="9732" max="9732" width="15.85546875" customWidth="1"/>
    <col min="9733" max="9733" width="19.42578125" customWidth="1"/>
    <col min="9734" max="9734" width="15.140625" customWidth="1"/>
    <col min="9735" max="9735" width="21.140625" customWidth="1"/>
    <col min="9986" max="9986" width="4.28515625" customWidth="1"/>
    <col min="9987" max="9987" width="18" customWidth="1"/>
    <col min="9988" max="9988" width="15.85546875" customWidth="1"/>
    <col min="9989" max="9989" width="19.42578125" customWidth="1"/>
    <col min="9990" max="9990" width="15.140625" customWidth="1"/>
    <col min="9991" max="9991" width="21.140625" customWidth="1"/>
    <col min="10242" max="10242" width="4.28515625" customWidth="1"/>
    <col min="10243" max="10243" width="18" customWidth="1"/>
    <col min="10244" max="10244" width="15.85546875" customWidth="1"/>
    <col min="10245" max="10245" width="19.42578125" customWidth="1"/>
    <col min="10246" max="10246" width="15.140625" customWidth="1"/>
    <col min="10247" max="10247" width="21.140625" customWidth="1"/>
    <col min="10498" max="10498" width="4.28515625" customWidth="1"/>
    <col min="10499" max="10499" width="18" customWidth="1"/>
    <col min="10500" max="10500" width="15.85546875" customWidth="1"/>
    <col min="10501" max="10501" width="19.42578125" customWidth="1"/>
    <col min="10502" max="10502" width="15.140625" customWidth="1"/>
    <col min="10503" max="10503" width="21.140625" customWidth="1"/>
    <col min="10754" max="10754" width="4.28515625" customWidth="1"/>
    <col min="10755" max="10755" width="18" customWidth="1"/>
    <col min="10756" max="10756" width="15.85546875" customWidth="1"/>
    <col min="10757" max="10757" width="19.42578125" customWidth="1"/>
    <col min="10758" max="10758" width="15.140625" customWidth="1"/>
    <col min="10759" max="10759" width="21.140625" customWidth="1"/>
    <col min="11010" max="11010" width="4.28515625" customWidth="1"/>
    <col min="11011" max="11011" width="18" customWidth="1"/>
    <col min="11012" max="11012" width="15.85546875" customWidth="1"/>
    <col min="11013" max="11013" width="19.42578125" customWidth="1"/>
    <col min="11014" max="11014" width="15.140625" customWidth="1"/>
    <col min="11015" max="11015" width="21.140625" customWidth="1"/>
    <col min="11266" max="11266" width="4.28515625" customWidth="1"/>
    <col min="11267" max="11267" width="18" customWidth="1"/>
    <col min="11268" max="11268" width="15.85546875" customWidth="1"/>
    <col min="11269" max="11269" width="19.42578125" customWidth="1"/>
    <col min="11270" max="11270" width="15.140625" customWidth="1"/>
    <col min="11271" max="11271" width="21.140625" customWidth="1"/>
    <col min="11522" max="11522" width="4.28515625" customWidth="1"/>
    <col min="11523" max="11523" width="18" customWidth="1"/>
    <col min="11524" max="11524" width="15.85546875" customWidth="1"/>
    <col min="11525" max="11525" width="19.42578125" customWidth="1"/>
    <col min="11526" max="11526" width="15.140625" customWidth="1"/>
    <col min="11527" max="11527" width="21.140625" customWidth="1"/>
    <col min="11778" max="11778" width="4.28515625" customWidth="1"/>
    <col min="11779" max="11779" width="18" customWidth="1"/>
    <col min="11780" max="11780" width="15.85546875" customWidth="1"/>
    <col min="11781" max="11781" width="19.42578125" customWidth="1"/>
    <col min="11782" max="11782" width="15.140625" customWidth="1"/>
    <col min="11783" max="11783" width="21.140625" customWidth="1"/>
    <col min="12034" max="12034" width="4.28515625" customWidth="1"/>
    <col min="12035" max="12035" width="18" customWidth="1"/>
    <col min="12036" max="12036" width="15.85546875" customWidth="1"/>
    <col min="12037" max="12037" width="19.42578125" customWidth="1"/>
    <col min="12038" max="12038" width="15.140625" customWidth="1"/>
    <col min="12039" max="12039" width="21.140625" customWidth="1"/>
    <col min="12290" max="12290" width="4.28515625" customWidth="1"/>
    <col min="12291" max="12291" width="18" customWidth="1"/>
    <col min="12292" max="12292" width="15.85546875" customWidth="1"/>
    <col min="12293" max="12293" width="19.42578125" customWidth="1"/>
    <col min="12294" max="12294" width="15.140625" customWidth="1"/>
    <col min="12295" max="12295" width="21.140625" customWidth="1"/>
    <col min="12546" max="12546" width="4.28515625" customWidth="1"/>
    <col min="12547" max="12547" width="18" customWidth="1"/>
    <col min="12548" max="12548" width="15.85546875" customWidth="1"/>
    <col min="12549" max="12549" width="19.42578125" customWidth="1"/>
    <col min="12550" max="12550" width="15.140625" customWidth="1"/>
    <col min="12551" max="12551" width="21.140625" customWidth="1"/>
    <col min="12802" max="12802" width="4.28515625" customWidth="1"/>
    <col min="12803" max="12803" width="18" customWidth="1"/>
    <col min="12804" max="12804" width="15.85546875" customWidth="1"/>
    <col min="12805" max="12805" width="19.42578125" customWidth="1"/>
    <col min="12806" max="12806" width="15.140625" customWidth="1"/>
    <col min="12807" max="12807" width="21.140625" customWidth="1"/>
    <col min="13058" max="13058" width="4.28515625" customWidth="1"/>
    <col min="13059" max="13059" width="18" customWidth="1"/>
    <col min="13060" max="13060" width="15.85546875" customWidth="1"/>
    <col min="13061" max="13061" width="19.42578125" customWidth="1"/>
    <col min="13062" max="13062" width="15.140625" customWidth="1"/>
    <col min="13063" max="13063" width="21.140625" customWidth="1"/>
    <col min="13314" max="13314" width="4.28515625" customWidth="1"/>
    <col min="13315" max="13315" width="18" customWidth="1"/>
    <col min="13316" max="13316" width="15.85546875" customWidth="1"/>
    <col min="13317" max="13317" width="19.42578125" customWidth="1"/>
    <col min="13318" max="13318" width="15.140625" customWidth="1"/>
    <col min="13319" max="13319" width="21.140625" customWidth="1"/>
    <col min="13570" max="13570" width="4.28515625" customWidth="1"/>
    <col min="13571" max="13571" width="18" customWidth="1"/>
    <col min="13572" max="13572" width="15.85546875" customWidth="1"/>
    <col min="13573" max="13573" width="19.42578125" customWidth="1"/>
    <col min="13574" max="13574" width="15.140625" customWidth="1"/>
    <col min="13575" max="13575" width="21.140625" customWidth="1"/>
    <col min="13826" max="13826" width="4.28515625" customWidth="1"/>
    <col min="13827" max="13827" width="18" customWidth="1"/>
    <col min="13828" max="13828" width="15.85546875" customWidth="1"/>
    <col min="13829" max="13829" width="19.42578125" customWidth="1"/>
    <col min="13830" max="13830" width="15.140625" customWidth="1"/>
    <col min="13831" max="13831" width="21.140625" customWidth="1"/>
    <col min="14082" max="14082" width="4.28515625" customWidth="1"/>
    <col min="14083" max="14083" width="18" customWidth="1"/>
    <col min="14084" max="14084" width="15.85546875" customWidth="1"/>
    <col min="14085" max="14085" width="19.42578125" customWidth="1"/>
    <col min="14086" max="14086" width="15.140625" customWidth="1"/>
    <col min="14087" max="14087" width="21.140625" customWidth="1"/>
    <col min="14338" max="14338" width="4.28515625" customWidth="1"/>
    <col min="14339" max="14339" width="18" customWidth="1"/>
    <col min="14340" max="14340" width="15.85546875" customWidth="1"/>
    <col min="14341" max="14341" width="19.42578125" customWidth="1"/>
    <col min="14342" max="14342" width="15.140625" customWidth="1"/>
    <col min="14343" max="14343" width="21.140625" customWidth="1"/>
    <col min="14594" max="14594" width="4.28515625" customWidth="1"/>
    <col min="14595" max="14595" width="18" customWidth="1"/>
    <col min="14596" max="14596" width="15.85546875" customWidth="1"/>
    <col min="14597" max="14597" width="19.42578125" customWidth="1"/>
    <col min="14598" max="14598" width="15.140625" customWidth="1"/>
    <col min="14599" max="14599" width="21.140625" customWidth="1"/>
    <col min="14850" max="14850" width="4.28515625" customWidth="1"/>
    <col min="14851" max="14851" width="18" customWidth="1"/>
    <col min="14852" max="14852" width="15.85546875" customWidth="1"/>
    <col min="14853" max="14853" width="19.42578125" customWidth="1"/>
    <col min="14854" max="14854" width="15.140625" customWidth="1"/>
    <col min="14855" max="14855" width="21.140625" customWidth="1"/>
    <col min="15106" max="15106" width="4.28515625" customWidth="1"/>
    <col min="15107" max="15107" width="18" customWidth="1"/>
    <col min="15108" max="15108" width="15.85546875" customWidth="1"/>
    <col min="15109" max="15109" width="19.42578125" customWidth="1"/>
    <col min="15110" max="15110" width="15.140625" customWidth="1"/>
    <col min="15111" max="15111" width="21.140625" customWidth="1"/>
    <col min="15362" max="15362" width="4.28515625" customWidth="1"/>
    <col min="15363" max="15363" width="18" customWidth="1"/>
    <col min="15364" max="15364" width="15.85546875" customWidth="1"/>
    <col min="15365" max="15365" width="19.42578125" customWidth="1"/>
    <col min="15366" max="15366" width="15.140625" customWidth="1"/>
    <col min="15367" max="15367" width="21.140625" customWidth="1"/>
    <col min="15618" max="15618" width="4.28515625" customWidth="1"/>
    <col min="15619" max="15619" width="18" customWidth="1"/>
    <col min="15620" max="15620" width="15.85546875" customWidth="1"/>
    <col min="15621" max="15621" width="19.42578125" customWidth="1"/>
    <col min="15622" max="15622" width="15.140625" customWidth="1"/>
    <col min="15623" max="15623" width="21.140625" customWidth="1"/>
    <col min="15874" max="15874" width="4.28515625" customWidth="1"/>
    <col min="15875" max="15875" width="18" customWidth="1"/>
    <col min="15876" max="15876" width="15.85546875" customWidth="1"/>
    <col min="15877" max="15877" width="19.42578125" customWidth="1"/>
    <col min="15878" max="15878" width="15.140625" customWidth="1"/>
    <col min="15879" max="15879" width="21.140625" customWidth="1"/>
    <col min="16130" max="16130" width="4.28515625" customWidth="1"/>
    <col min="16131" max="16131" width="18" customWidth="1"/>
    <col min="16132" max="16132" width="15.85546875" customWidth="1"/>
    <col min="16133" max="16133" width="19.42578125" customWidth="1"/>
    <col min="16134" max="16134" width="15.140625" customWidth="1"/>
    <col min="16135" max="16135" width="21.140625" customWidth="1"/>
  </cols>
  <sheetData>
    <row r="1" spans="2:10" ht="15.75" thickBot="1" x14ac:dyDescent="0.3"/>
    <row r="2" spans="2:10" ht="15.75" thickBot="1" x14ac:dyDescent="0.3">
      <c r="B2" s="57"/>
      <c r="C2" s="137" t="s">
        <v>57</v>
      </c>
      <c r="D2" s="138"/>
      <c r="E2" s="138"/>
      <c r="F2" s="138"/>
      <c r="G2" s="139"/>
      <c r="I2" s="62" t="s">
        <v>37</v>
      </c>
    </row>
    <row r="3" spans="2:10" ht="15.75" thickBot="1" x14ac:dyDescent="0.3">
      <c r="B3" s="58"/>
      <c r="C3" s="12"/>
      <c r="D3" s="12"/>
      <c r="E3" s="12"/>
      <c r="F3" s="12"/>
      <c r="G3" s="59"/>
      <c r="I3" s="63" t="s">
        <v>38</v>
      </c>
    </row>
    <row r="4" spans="2:10" ht="15.75" thickBot="1" x14ac:dyDescent="0.3">
      <c r="B4" s="58"/>
      <c r="C4" s="64" t="s">
        <v>39</v>
      </c>
      <c r="D4" s="65" t="s">
        <v>40</v>
      </c>
      <c r="E4" s="64" t="s">
        <v>41</v>
      </c>
      <c r="F4" s="65" t="s">
        <v>42</v>
      </c>
      <c r="G4" s="99" t="s">
        <v>43</v>
      </c>
    </row>
    <row r="5" spans="2:10" ht="15.75" thickBot="1" x14ac:dyDescent="0.3">
      <c r="B5" s="58"/>
      <c r="C5" s="66">
        <v>100</v>
      </c>
      <c r="D5" s="67">
        <f>(C5/1.36)*1000</f>
        <v>73529.411764705888</v>
      </c>
      <c r="E5" s="66">
        <v>10500</v>
      </c>
      <c r="F5" s="67">
        <f>E5/60</f>
        <v>175</v>
      </c>
      <c r="G5" s="100">
        <f>(D5)/(2*3.1415926*F5)</f>
        <v>66.871825969237818</v>
      </c>
      <c r="I5" s="126" t="s">
        <v>56</v>
      </c>
      <c r="J5" s="128"/>
    </row>
    <row r="6" spans="2:10" x14ac:dyDescent="0.25">
      <c r="B6" s="58"/>
      <c r="C6" s="12"/>
      <c r="D6" s="12"/>
      <c r="E6" s="12"/>
      <c r="F6" s="12"/>
      <c r="G6" s="59"/>
      <c r="I6" s="95">
        <v>11</v>
      </c>
      <c r="J6" s="96" t="s">
        <v>33</v>
      </c>
    </row>
    <row r="7" spans="2:10" x14ac:dyDescent="0.25">
      <c r="B7" s="58"/>
      <c r="C7" s="64" t="s">
        <v>44</v>
      </c>
      <c r="D7" s="64" t="s">
        <v>45</v>
      </c>
      <c r="E7" s="64" t="s">
        <v>46</v>
      </c>
      <c r="F7" s="65" t="s">
        <v>47</v>
      </c>
      <c r="G7" s="99" t="s">
        <v>48</v>
      </c>
      <c r="I7" s="91">
        <v>9</v>
      </c>
      <c r="J7" s="92" t="s">
        <v>34</v>
      </c>
    </row>
    <row r="8" spans="2:10" ht="15.75" thickBot="1" x14ac:dyDescent="0.3">
      <c r="B8" s="58"/>
      <c r="C8" s="66">
        <v>90</v>
      </c>
      <c r="D8" s="66">
        <v>64</v>
      </c>
      <c r="E8" s="68">
        <f>((C8*C8*3.1415926)/(4))*D8/1000</f>
        <v>407.15040096000001</v>
      </c>
      <c r="F8" s="69">
        <f>E8/1000</f>
        <v>0.40715040095999999</v>
      </c>
      <c r="G8" s="101">
        <f>(2*3.1415926*G5)/(F8*1)/100</f>
        <v>10.319726229820651</v>
      </c>
      <c r="I8" s="93">
        <v>8</v>
      </c>
      <c r="J8" s="94" t="s">
        <v>35</v>
      </c>
    </row>
    <row r="9" spans="2:10" x14ac:dyDescent="0.25">
      <c r="B9" s="58"/>
      <c r="C9" s="12"/>
      <c r="D9" s="12"/>
      <c r="E9" s="12"/>
      <c r="F9" s="12"/>
      <c r="G9" s="59"/>
    </row>
    <row r="10" spans="2:10" x14ac:dyDescent="0.25">
      <c r="B10" s="58"/>
      <c r="C10" s="12"/>
      <c r="D10" s="12"/>
      <c r="E10" s="12"/>
      <c r="F10" s="12"/>
      <c r="G10" s="99" t="s">
        <v>49</v>
      </c>
    </row>
    <row r="11" spans="2:10" ht="15.75" thickBot="1" x14ac:dyDescent="0.3">
      <c r="B11" s="3"/>
      <c r="C11" s="60"/>
      <c r="D11" s="60"/>
      <c r="E11" s="60"/>
      <c r="F11" s="60"/>
      <c r="G11" s="102">
        <f>C5/E8*1000</f>
        <v>245.6094842697315</v>
      </c>
    </row>
    <row r="12" spans="2:10" x14ac:dyDescent="0.25">
      <c r="B12" s="12"/>
      <c r="C12" s="12"/>
      <c r="D12" s="12"/>
      <c r="E12" s="12"/>
      <c r="F12" s="12"/>
      <c r="G12" s="12"/>
    </row>
  </sheetData>
  <mergeCells count="2">
    <mergeCell ref="C2:G2"/>
    <mergeCell ref="I5:J5"/>
  </mergeCells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Wuchtfaktor</vt:lpstr>
      <vt:lpstr>Verdichtung</vt:lpstr>
      <vt:lpstr>Steuerzeiten</vt:lpstr>
      <vt:lpstr>Mitteldruck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2024-12-11T17:21:39Z</dcterms:modified>
</cp:coreProperties>
</file>